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90" windowWidth="15330" windowHeight="4770" activeTab="0"/>
  </bookViews>
  <sheets>
    <sheet name="96-1" sheetId="1" r:id="rId1"/>
    <sheet name="96-2" sheetId="2" r:id="rId2"/>
  </sheets>
  <definedNames>
    <definedName name="_xlnm.Print_Area" localSheetId="0">'96-1'!$A$1:$M$73</definedName>
    <definedName name="_xlnm.Print_Area" localSheetId="1">'96-2'!$A$1:$Q$71</definedName>
  </definedNames>
  <calcPr fullCalcOnLoad="1"/>
</workbook>
</file>

<file path=xl/sharedStrings.xml><?xml version="1.0" encoding="utf-8"?>
<sst xmlns="http://schemas.openxmlformats.org/spreadsheetml/2006/main" count="713" uniqueCount="67">
  <si>
    <t>合</t>
  </si>
  <si>
    <t>1)  総        数</t>
  </si>
  <si>
    <t>水産加工業協同組合</t>
  </si>
  <si>
    <t>漁業協同組合連合会</t>
  </si>
  <si>
    <t>信用漁業協同組合連合会</t>
  </si>
  <si>
    <t>組合数</t>
  </si>
  <si>
    <t>出資金額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</si>
  <si>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</si>
  <si>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</si>
  <si>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</si>
  <si>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</si>
  <si>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</si>
  <si>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</si>
  <si>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</si>
  <si>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</si>
  <si>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</si>
  <si>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</si>
  <si>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</si>
  <si>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</si>
  <si>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</si>
  <si>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壱岐市</t>
  </si>
  <si>
    <t>対馬市</t>
  </si>
  <si>
    <t>五島市</t>
  </si>
  <si>
    <t>西海市</t>
  </si>
  <si>
    <t>雲仙市</t>
  </si>
  <si>
    <t>南島原市</t>
  </si>
  <si>
    <t>平成</t>
  </si>
  <si>
    <t>(1) 組合数および出資金額  （各年度末現在）</t>
  </si>
  <si>
    <t xml:space="preserve"> 単位：千円</t>
  </si>
  <si>
    <t>内水面</t>
  </si>
  <si>
    <t>漁          業          協          同          組</t>
  </si>
  <si>
    <t>沿海地区</t>
  </si>
  <si>
    <t>業種別</t>
  </si>
  <si>
    <t>-</t>
  </si>
  <si>
    <t>漁業生産組合</t>
  </si>
  <si>
    <t xml:space="preserve">連合会   </t>
  </si>
  <si>
    <t>出資金額</t>
  </si>
  <si>
    <t>　1)連合会分は含まない。</t>
  </si>
  <si>
    <t>資料　県漁政課調</t>
  </si>
  <si>
    <t>-</t>
  </si>
  <si>
    <t>単位：人</t>
  </si>
  <si>
    <t>1) 総        数</t>
  </si>
  <si>
    <t xml:space="preserve">  合</t>
  </si>
  <si>
    <t>計</t>
  </si>
  <si>
    <t>正組合員</t>
  </si>
  <si>
    <t>准組合員</t>
  </si>
  <si>
    <t>-</t>
  </si>
  <si>
    <t>　1)連合会分は含まない。</t>
  </si>
  <si>
    <t>-</t>
  </si>
  <si>
    <t>-</t>
  </si>
  <si>
    <t>年度</t>
  </si>
  <si>
    <t>注）千円未満の端数処理をしているため市部・郡部の計と内訳の計が一致しない。</t>
  </si>
  <si>
    <t>内水面</t>
  </si>
  <si>
    <t>　　　　　　　　９６     水　　　　産　　　　業　　　　協</t>
  </si>
  <si>
    <t>-</t>
  </si>
  <si>
    <r>
      <t>　　　　同　　　　組　　　　合　　</t>
    </r>
    <r>
      <rPr>
        <sz val="12"/>
        <color indexed="8"/>
        <rFont val="ＭＳ 明朝"/>
        <family val="1"/>
      </rPr>
      <t xml:space="preserve">（平成25年度）      </t>
    </r>
  </si>
  <si>
    <t>(2) 組  合  員  数  （各年度末現在）</t>
  </si>
  <si>
    <t>漁            業            協            同            組</t>
  </si>
  <si>
    <t>-</t>
  </si>
  <si>
    <t>-</t>
  </si>
  <si>
    <t>-</t>
  </si>
  <si>
    <t>-</t>
  </si>
  <si>
    <t>-</t>
  </si>
  <si>
    <t>漁業生産組合</t>
  </si>
  <si>
    <t>連合会</t>
  </si>
  <si>
    <t>-</t>
  </si>
  <si>
    <t>市町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</si>
</sst>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22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11" fillId="0" borderId="1" xfId="16" applyFont="1" applyFill="1" applyBorder="1" applyAlignment="1">
      <alignment horizontal="distributed" vertical="center"/>
    </xf>
    <xf numFmtId="181" fontId="11" fillId="0" borderId="2" xfId="16" applyFont="1" applyFill="1" applyBorder="1" applyAlignment="1">
      <alignment/>
    </xf>
    <xf numFmtId="181" fontId="11" fillId="0" borderId="0" xfId="16" applyFont="1" applyFill="1" applyBorder="1" applyAlignment="1">
      <alignment/>
    </xf>
    <xf numFmtId="181" fontId="11" fillId="0" borderId="0" xfId="16" applyFont="1" applyFill="1" applyAlignment="1">
      <alignment/>
    </xf>
    <xf numFmtId="181" fontId="11" fillId="0" borderId="3" xfId="16" applyFont="1" applyFill="1" applyBorder="1" applyAlignment="1">
      <alignment horizontal="center" vertical="center"/>
    </xf>
    <xf numFmtId="181" fontId="11" fillId="0" borderId="0" xfId="16" applyFont="1" applyFill="1" applyBorder="1" applyAlignment="1">
      <alignment vertical="center"/>
    </xf>
    <xf numFmtId="181" fontId="11" fillId="0" borderId="0" xfId="16" applyFont="1" applyFill="1" applyAlignment="1">
      <alignment vertical="center"/>
    </xf>
    <xf numFmtId="181" fontId="11" fillId="0" borderId="4" xfId="16" applyFont="1" applyFill="1" applyBorder="1" applyAlignment="1">
      <alignment horizontal="distributed" vertical="center"/>
    </xf>
    <xf numFmtId="181" fontId="11" fillId="0" borderId="5" xfId="16" applyFont="1" applyFill="1" applyBorder="1" applyAlignment="1">
      <alignment horizontal="distributed" vertical="center"/>
    </xf>
    <xf numFmtId="181" fontId="11" fillId="0" borderId="0" xfId="16" applyFont="1" applyFill="1" applyAlignment="1">
      <alignment horizontal="center" vertical="center"/>
    </xf>
    <xf numFmtId="181" fontId="11" fillId="0" borderId="6" xfId="16" applyFont="1" applyFill="1" applyBorder="1" applyAlignment="1">
      <alignment vertical="center"/>
    </xf>
    <xf numFmtId="181" fontId="11" fillId="0" borderId="0" xfId="16" applyFont="1" applyFill="1" applyAlignment="1">
      <alignment horizontal="distributed" vertical="center"/>
    </xf>
    <xf numFmtId="181" fontId="11" fillId="0" borderId="0" xfId="16" applyFont="1" applyFill="1" applyAlignment="1">
      <alignment horizontal="right" vertical="center"/>
    </xf>
    <xf numFmtId="181" fontId="11" fillId="0" borderId="2" xfId="16" applyFont="1" applyFill="1" applyBorder="1" applyAlignment="1">
      <alignment horizontal="distributed"/>
    </xf>
    <xf numFmtId="181" fontId="11" fillId="0" borderId="7" xfId="16" applyFont="1" applyFill="1" applyBorder="1" applyAlignment="1">
      <alignment/>
    </xf>
    <xf numFmtId="181" fontId="11" fillId="0" borderId="2" xfId="16" applyFont="1" applyFill="1" applyBorder="1" applyAlignment="1">
      <alignment horizontal="right"/>
    </xf>
    <xf numFmtId="181" fontId="11" fillId="0" borderId="8" xfId="16" applyFont="1" applyFill="1" applyBorder="1" applyAlignment="1">
      <alignment horizontal="distributed" vertical="center"/>
    </xf>
    <xf numFmtId="181" fontId="11" fillId="0" borderId="3" xfId="16" applyFont="1" applyFill="1" applyBorder="1" applyAlignment="1">
      <alignment horizontal="distributed" vertical="center"/>
    </xf>
    <xf numFmtId="181" fontId="11" fillId="0" borderId="0" xfId="16" applyFont="1" applyFill="1" applyAlignment="1">
      <alignment horizontal="center"/>
    </xf>
    <xf numFmtId="181" fontId="11" fillId="0" borderId="6" xfId="16" applyFont="1" applyFill="1" applyBorder="1" applyAlignment="1">
      <alignment/>
    </xf>
    <xf numFmtId="181" fontId="11" fillId="0" borderId="0" xfId="16" applyFont="1" applyFill="1" applyAlignment="1">
      <alignment horizontal="right"/>
    </xf>
    <xf numFmtId="181" fontId="11" fillId="0" borderId="0" xfId="16" applyFont="1" applyFill="1" applyBorder="1" applyAlignment="1">
      <alignment horizontal="right" vertical="center"/>
    </xf>
    <xf numFmtId="181" fontId="11" fillId="0" borderId="7" xfId="16" applyFont="1" applyFill="1" applyBorder="1" applyAlignment="1">
      <alignment horizontal="right"/>
    </xf>
    <xf numFmtId="181" fontId="11" fillId="0" borderId="0" xfId="16" applyFont="1" applyFill="1" applyBorder="1" applyAlignment="1">
      <alignment horizontal="right"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right"/>
    </xf>
    <xf numFmtId="181" fontId="5" fillId="0" borderId="3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Alignment="1">
      <alignment horizontal="distributed" vertical="center"/>
    </xf>
    <xf numFmtId="181" fontId="5" fillId="0" borderId="6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0" xfId="16" applyFont="1" applyFill="1" applyAlignment="1">
      <alignment horizontal="center"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vertical="center"/>
    </xf>
    <xf numFmtId="181" fontId="5" fillId="0" borderId="7" xfId="16" applyFont="1" applyFill="1" applyBorder="1" applyAlignment="1">
      <alignment vertical="center"/>
    </xf>
    <xf numFmtId="181" fontId="5" fillId="0" borderId="2" xfId="16" applyFont="1" applyFill="1" applyBorder="1" applyAlignment="1">
      <alignment horizontal="right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right" vertical="center"/>
    </xf>
    <xf numFmtId="181" fontId="5" fillId="0" borderId="12" xfId="16" applyFont="1" applyFill="1" applyBorder="1" applyAlignment="1">
      <alignment/>
    </xf>
    <xf numFmtId="181" fontId="5" fillId="0" borderId="12" xfId="16" applyFont="1" applyFill="1" applyBorder="1" applyAlignment="1">
      <alignment vertical="center"/>
    </xf>
    <xf numFmtId="181" fontId="11" fillId="0" borderId="0" xfId="16" applyNumberFormat="1" applyFont="1" applyFill="1" applyAlignment="1">
      <alignment vertical="center"/>
    </xf>
    <xf numFmtId="181" fontId="11" fillId="0" borderId="0" xfId="16" applyNumberFormat="1" applyFont="1" applyFill="1" applyBorder="1" applyAlignment="1">
      <alignment vertic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181" fontId="11" fillId="0" borderId="0" xfId="16" applyFont="1" applyFill="1" applyBorder="1" applyAlignment="1">
      <alignment horizontal="distributed" vertical="center"/>
    </xf>
    <xf numFmtId="181" fontId="11" fillId="0" borderId="12" xfId="16" applyFont="1" applyFill="1" applyBorder="1" applyAlignment="1">
      <alignment horizontal="distributed"/>
    </xf>
    <xf numFmtId="0" fontId="0" fillId="0" borderId="12" xfId="0" applyBorder="1" applyAlignment="1">
      <alignment/>
    </xf>
    <xf numFmtId="181" fontId="7" fillId="0" borderId="0" xfId="16" applyFont="1" applyFill="1" applyBorder="1" applyAlignment="1">
      <alignment horizontal="left"/>
    </xf>
    <xf numFmtId="181" fontId="5" fillId="0" borderId="0" xfId="16" applyFont="1" applyFill="1" applyAlignment="1">
      <alignment horizontal="distributed" vertical="center"/>
    </xf>
    <xf numFmtId="181" fontId="11" fillId="0" borderId="0" xfId="16" applyFont="1" applyFill="1" applyAlignment="1">
      <alignment horizontal="distributed" vertical="center"/>
    </xf>
    <xf numFmtId="181" fontId="11" fillId="0" borderId="12" xfId="16" applyFont="1" applyFill="1" applyBorder="1" applyAlignment="1">
      <alignment horizontal="distributed" vertical="center"/>
    </xf>
    <xf numFmtId="181" fontId="11" fillId="0" borderId="15" xfId="16" applyFont="1" applyFill="1" applyBorder="1" applyAlignment="1">
      <alignment horizontal="distributed" vertical="center"/>
    </xf>
    <xf numFmtId="181" fontId="11" fillId="0" borderId="0" xfId="16" applyFont="1" applyFill="1" applyBorder="1" applyAlignment="1">
      <alignment horizontal="distributed" vertical="center"/>
    </xf>
    <xf numFmtId="181" fontId="11" fillId="0" borderId="6" xfId="16" applyFont="1" applyFill="1" applyBorder="1" applyAlignment="1">
      <alignment horizontal="distributed" vertical="center"/>
    </xf>
    <xf numFmtId="181" fontId="11" fillId="0" borderId="3" xfId="16" applyFont="1" applyFill="1" applyBorder="1" applyAlignment="1">
      <alignment horizontal="distributed" vertical="center"/>
    </xf>
    <xf numFmtId="181" fontId="11" fillId="0" borderId="16" xfId="16" applyFont="1" applyFill="1" applyBorder="1" applyAlignment="1">
      <alignment horizontal="distributed" vertical="center"/>
    </xf>
    <xf numFmtId="181" fontId="11" fillId="0" borderId="0" xfId="16" applyFont="1" applyFill="1" applyBorder="1" applyAlignment="1">
      <alignment horizontal="right"/>
    </xf>
    <xf numFmtId="181" fontId="11" fillId="0" borderId="17" xfId="16" applyFont="1" applyFill="1" applyBorder="1" applyAlignment="1">
      <alignment horizontal="center" vertical="center"/>
    </xf>
    <xf numFmtId="181" fontId="11" fillId="0" borderId="18" xfId="16" applyFont="1" applyFill="1" applyBorder="1" applyAlignment="1">
      <alignment horizontal="center" vertical="center"/>
    </xf>
    <xf numFmtId="181" fontId="11" fillId="0" borderId="19" xfId="16" applyFont="1" applyFill="1" applyBorder="1" applyAlignment="1">
      <alignment horizontal="center" vertical="center"/>
    </xf>
    <xf numFmtId="181" fontId="11" fillId="0" borderId="15" xfId="16" applyFont="1" applyFill="1" applyBorder="1" applyAlignment="1">
      <alignment horizontal="center" vertical="center"/>
    </xf>
    <xf numFmtId="181" fontId="11" fillId="0" borderId="10" xfId="16" applyFont="1" applyFill="1" applyBorder="1" applyAlignment="1">
      <alignment horizontal="center" vertical="center"/>
    </xf>
    <xf numFmtId="181" fontId="11" fillId="0" borderId="16" xfId="16" applyFont="1" applyFill="1" applyBorder="1" applyAlignment="1">
      <alignment horizontal="center" vertical="center"/>
    </xf>
    <xf numFmtId="181" fontId="11" fillId="0" borderId="9" xfId="16" applyFont="1" applyFill="1" applyBorder="1" applyAlignment="1">
      <alignment horizontal="distributed" vertical="center"/>
    </xf>
    <xf numFmtId="181" fontId="11" fillId="0" borderId="1" xfId="16" applyFont="1" applyFill="1" applyBorder="1" applyAlignment="1">
      <alignment horizontal="distributed" vertical="center"/>
    </xf>
    <xf numFmtId="181" fontId="11" fillId="0" borderId="4" xfId="16" applyFont="1" applyFill="1" applyBorder="1" applyAlignment="1">
      <alignment horizontal="distributed" vertical="center"/>
    </xf>
    <xf numFmtId="181" fontId="11" fillId="0" borderId="18" xfId="16" applyFont="1" applyFill="1" applyBorder="1" applyAlignment="1">
      <alignment horizontal="distributed" vertical="center"/>
    </xf>
    <xf numFmtId="181" fontId="11" fillId="0" borderId="19" xfId="16" applyFont="1" applyFill="1" applyBorder="1" applyAlignment="1">
      <alignment horizontal="distributed" vertical="distributed"/>
    </xf>
    <xf numFmtId="0" fontId="10" fillId="0" borderId="15" xfId="0" applyFont="1" applyFill="1" applyBorder="1" applyAlignment="1">
      <alignment horizontal="distributed" vertical="distributed"/>
    </xf>
    <xf numFmtId="0" fontId="10" fillId="0" borderId="10" xfId="0" applyFont="1" applyFill="1" applyBorder="1" applyAlignment="1">
      <alignment horizontal="distributed" vertical="distributed"/>
    </xf>
    <xf numFmtId="0" fontId="10" fillId="0" borderId="16" xfId="0" applyFont="1" applyFill="1" applyBorder="1" applyAlignment="1">
      <alignment horizontal="distributed" vertical="distributed"/>
    </xf>
    <xf numFmtId="181" fontId="11" fillId="0" borderId="19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12" fillId="0" borderId="0" xfId="16" applyFont="1" applyFill="1" applyBorder="1" applyAlignment="1">
      <alignment horizontal="lef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"/>
  <sheetViews>
    <sheetView showGridLines="0" showZeros="0" tabSelected="1" zoomScale="75" zoomScaleNormal="75" zoomScaleSheetLayoutView="85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4.25390625" style="1" customWidth="1"/>
    <col min="4" max="4" width="5.00390625" style="1" customWidth="1"/>
    <col min="5" max="5" width="0.875" style="1" customWidth="1"/>
    <col min="6" max="13" width="13.75390625" style="1" customWidth="1"/>
    <col min="14" max="14" width="0.875" style="2" customWidth="1"/>
    <col min="15" max="15" width="16.75390625" style="2" customWidth="1"/>
    <col min="16" max="16" width="12.75390625" style="2" customWidth="1"/>
    <col min="17" max="17" width="16.75390625" style="2" customWidth="1"/>
    <col min="18" max="18" width="0.875" style="2" customWidth="1"/>
    <col min="19" max="19" width="12.75390625" style="2" customWidth="1"/>
    <col min="20" max="20" width="16.75390625" style="2" customWidth="1"/>
    <col min="21" max="21" width="12.75390625" style="2" customWidth="1"/>
    <col min="22" max="22" width="16.75390625" style="2" customWidth="1"/>
    <col min="23" max="23" width="0.875" style="1" customWidth="1"/>
    <col min="24" max="16384" width="8.625" style="1" customWidth="1"/>
  </cols>
  <sheetData>
    <row r="1" spans="1:22" ht="24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O1" s="4"/>
      <c r="P1" s="4"/>
      <c r="Q1" s="4"/>
      <c r="R1" s="4"/>
      <c r="S1" s="4"/>
      <c r="T1" s="4"/>
      <c r="U1" s="4"/>
      <c r="V1" s="4"/>
    </row>
    <row r="2" spans="1:22" s="9" customFormat="1" ht="27.75" customHeight="1" thickBot="1">
      <c r="A2" s="7"/>
      <c r="B2" s="7" t="s">
        <v>27</v>
      </c>
      <c r="C2" s="7"/>
      <c r="D2" s="7"/>
      <c r="E2" s="7"/>
      <c r="F2" s="7"/>
      <c r="G2" s="7"/>
      <c r="H2" s="7"/>
      <c r="I2" s="7"/>
      <c r="J2" s="7"/>
      <c r="K2" s="7"/>
      <c r="L2" s="7"/>
      <c r="M2" s="21" t="s">
        <v>28</v>
      </c>
      <c r="N2" s="8"/>
      <c r="O2" s="8"/>
      <c r="P2" s="8"/>
      <c r="Q2" s="8"/>
      <c r="R2" s="8"/>
      <c r="S2" s="8"/>
      <c r="T2" s="8"/>
      <c r="U2" s="77"/>
      <c r="V2" s="77"/>
    </row>
    <row r="3" spans="1:22" s="12" customFormat="1" ht="18.75" customHeight="1">
      <c r="A3" s="71" t="s">
        <v>66</v>
      </c>
      <c r="B3" s="71"/>
      <c r="C3" s="71"/>
      <c r="D3" s="71"/>
      <c r="E3" s="72"/>
      <c r="F3" s="80" t="s">
        <v>1</v>
      </c>
      <c r="G3" s="81"/>
      <c r="H3" s="78" t="s">
        <v>30</v>
      </c>
      <c r="I3" s="79"/>
      <c r="J3" s="79"/>
      <c r="K3" s="79"/>
      <c r="L3" s="79"/>
      <c r="M3" s="10" t="s">
        <v>0</v>
      </c>
      <c r="N3" s="11"/>
      <c r="O3" s="11"/>
      <c r="P3" s="11"/>
      <c r="Q3" s="11"/>
      <c r="R3" s="11"/>
      <c r="S3" s="11"/>
      <c r="T3" s="11"/>
      <c r="U3" s="11"/>
      <c r="V3" s="11"/>
    </row>
    <row r="4" spans="1:22" s="12" customFormat="1" ht="18.75" customHeight="1">
      <c r="A4" s="73"/>
      <c r="B4" s="73"/>
      <c r="C4" s="73"/>
      <c r="D4" s="73"/>
      <c r="E4" s="74"/>
      <c r="F4" s="82"/>
      <c r="G4" s="83"/>
      <c r="H4" s="84" t="s">
        <v>31</v>
      </c>
      <c r="I4" s="85"/>
      <c r="J4" s="84" t="s">
        <v>32</v>
      </c>
      <c r="K4" s="85"/>
      <c r="L4" s="84" t="s">
        <v>29</v>
      </c>
      <c r="M4" s="86"/>
      <c r="N4" s="11"/>
      <c r="O4" s="11"/>
      <c r="P4" s="11"/>
      <c r="Q4" s="11"/>
      <c r="R4" s="11"/>
      <c r="S4" s="11"/>
      <c r="T4" s="11"/>
      <c r="U4" s="11"/>
      <c r="V4" s="11"/>
    </row>
    <row r="5" spans="1:22" s="12" customFormat="1" ht="18.75" customHeight="1">
      <c r="A5" s="75"/>
      <c r="B5" s="75"/>
      <c r="C5" s="75"/>
      <c r="D5" s="75"/>
      <c r="E5" s="76"/>
      <c r="F5" s="14" t="s">
        <v>5</v>
      </c>
      <c r="G5" s="14" t="s">
        <v>6</v>
      </c>
      <c r="H5" s="14" t="s">
        <v>5</v>
      </c>
      <c r="I5" s="14" t="s">
        <v>6</v>
      </c>
      <c r="J5" s="14" t="s">
        <v>5</v>
      </c>
      <c r="K5" s="14" t="s">
        <v>6</v>
      </c>
      <c r="L5" s="14" t="s">
        <v>5</v>
      </c>
      <c r="M5" s="13" t="s">
        <v>6</v>
      </c>
      <c r="N5" s="11"/>
      <c r="O5" s="11"/>
      <c r="P5" s="11"/>
      <c r="Q5" s="11"/>
      <c r="R5" s="11"/>
      <c r="S5" s="11"/>
      <c r="T5" s="11"/>
      <c r="U5" s="11"/>
      <c r="V5" s="11"/>
    </row>
    <row r="6" spans="3:22" s="12" customFormat="1" ht="5.25" customHeight="1">
      <c r="C6" s="15"/>
      <c r="E6" s="16"/>
      <c r="F6" s="11"/>
      <c r="N6" s="11"/>
      <c r="O6" s="11"/>
      <c r="P6" s="11"/>
      <c r="Q6" s="11"/>
      <c r="R6" s="11"/>
      <c r="S6" s="11"/>
      <c r="T6" s="11"/>
      <c r="U6" s="11"/>
      <c r="V6" s="11"/>
    </row>
    <row r="7" spans="2:22" s="12" customFormat="1" ht="15.75" customHeight="1">
      <c r="B7" s="15" t="s">
        <v>26</v>
      </c>
      <c r="C7" s="15">
        <v>23</v>
      </c>
      <c r="D7" s="15" t="s">
        <v>50</v>
      </c>
      <c r="E7" s="16"/>
      <c r="F7" s="11">
        <v>76</v>
      </c>
      <c r="G7" s="11">
        <v>9358339</v>
      </c>
      <c r="H7" s="11">
        <v>70</v>
      </c>
      <c r="I7" s="11">
        <v>9021472</v>
      </c>
      <c r="J7" s="11">
        <v>4</v>
      </c>
      <c r="K7" s="11">
        <v>193829</v>
      </c>
      <c r="L7" s="11">
        <v>1</v>
      </c>
      <c r="M7" s="11">
        <v>18</v>
      </c>
      <c r="N7" s="11"/>
      <c r="O7" s="11"/>
      <c r="P7" s="11"/>
      <c r="Q7" s="11"/>
      <c r="R7" s="11"/>
      <c r="S7" s="11"/>
      <c r="T7" s="11"/>
      <c r="U7" s="11"/>
      <c r="V7" s="11"/>
    </row>
    <row r="8" spans="3:22" s="12" customFormat="1" ht="15.75" customHeight="1">
      <c r="C8" s="15">
        <v>24</v>
      </c>
      <c r="D8" s="15"/>
      <c r="E8" s="16"/>
      <c r="F8" s="11">
        <v>75</v>
      </c>
      <c r="G8" s="11">
        <v>9054669</v>
      </c>
      <c r="H8" s="11">
        <v>69</v>
      </c>
      <c r="I8" s="11">
        <v>8717379</v>
      </c>
      <c r="J8" s="11">
        <v>4</v>
      </c>
      <c r="K8" s="11">
        <v>194257</v>
      </c>
      <c r="L8" s="11">
        <v>1</v>
      </c>
      <c r="M8" s="11">
        <v>11</v>
      </c>
      <c r="N8" s="11"/>
      <c r="O8" s="11"/>
      <c r="P8" s="11"/>
      <c r="Q8" s="11"/>
      <c r="R8" s="11"/>
      <c r="S8" s="11"/>
      <c r="T8" s="11"/>
      <c r="U8" s="11"/>
      <c r="V8" s="11"/>
    </row>
    <row r="9" spans="3:22" s="12" customFormat="1" ht="5.25" customHeight="1">
      <c r="C9" s="15"/>
      <c r="D9" s="15"/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3:22" s="12" customFormat="1" ht="15.75" customHeight="1">
      <c r="C10" s="15">
        <v>25</v>
      </c>
      <c r="D10" s="15"/>
      <c r="E10" s="16"/>
      <c r="F10" s="11">
        <f aca="true" t="shared" si="0" ref="F10:M10">SUM(F14,F12)</f>
        <v>75</v>
      </c>
      <c r="G10" s="11">
        <f t="shared" si="0"/>
        <v>8926623.1</v>
      </c>
      <c r="H10" s="11">
        <f t="shared" si="0"/>
        <v>69</v>
      </c>
      <c r="I10" s="11">
        <f t="shared" si="0"/>
        <v>8599400.1</v>
      </c>
      <c r="J10" s="11">
        <f t="shared" si="0"/>
        <v>4</v>
      </c>
      <c r="K10" s="11">
        <f t="shared" si="0"/>
        <v>184192</v>
      </c>
      <c r="L10" s="11">
        <f t="shared" si="0"/>
        <v>1</v>
      </c>
      <c r="M10" s="11">
        <f t="shared" si="0"/>
        <v>11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3:22" s="12" customFormat="1" ht="5.25" customHeight="1">
      <c r="C11" s="15"/>
      <c r="D11" s="15"/>
      <c r="E11" s="1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2:22" s="12" customFormat="1" ht="15.75" customHeight="1">
      <c r="B12" s="70" t="s">
        <v>7</v>
      </c>
      <c r="C12" s="70"/>
      <c r="D12" s="70"/>
      <c r="E12" s="16"/>
      <c r="F12" s="11">
        <f aca="true" t="shared" si="1" ref="F12:K12">SUM(F16:F30)</f>
        <v>63</v>
      </c>
      <c r="G12" s="11">
        <f t="shared" si="1"/>
        <v>7982836.8</v>
      </c>
      <c r="H12" s="11">
        <f t="shared" si="1"/>
        <v>58</v>
      </c>
      <c r="I12" s="11">
        <f t="shared" si="1"/>
        <v>7655624.8</v>
      </c>
      <c r="J12" s="11">
        <f t="shared" si="1"/>
        <v>4</v>
      </c>
      <c r="K12" s="11">
        <f t="shared" si="1"/>
        <v>184192</v>
      </c>
      <c r="L12" s="18" t="s">
        <v>39</v>
      </c>
      <c r="M12" s="18" t="s">
        <v>39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2:22" s="12" customFormat="1" ht="5.25" customHeight="1">
      <c r="B13" s="17"/>
      <c r="C13" s="17"/>
      <c r="D13" s="17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2:22" s="12" customFormat="1" ht="15.75" customHeight="1">
      <c r="B14" s="70" t="s">
        <v>8</v>
      </c>
      <c r="C14" s="70"/>
      <c r="D14" s="70"/>
      <c r="E14" s="16"/>
      <c r="F14" s="11">
        <f>SUM(F32:F35)</f>
        <v>12</v>
      </c>
      <c r="G14" s="11">
        <f aca="true" t="shared" si="2" ref="G14:M14">SUM(G32:G35)</f>
        <v>943786.3</v>
      </c>
      <c r="H14" s="11">
        <f t="shared" si="2"/>
        <v>11</v>
      </c>
      <c r="I14" s="11">
        <f t="shared" si="2"/>
        <v>943775.3</v>
      </c>
      <c r="J14" s="18" t="s">
        <v>39</v>
      </c>
      <c r="K14" s="18" t="s">
        <v>39</v>
      </c>
      <c r="L14" s="11">
        <f t="shared" si="2"/>
        <v>1</v>
      </c>
      <c r="M14" s="11">
        <f t="shared" si="2"/>
        <v>11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2:22" s="12" customFormat="1" ht="5.25" customHeight="1">
      <c r="B15" s="17"/>
      <c r="C15" s="17"/>
      <c r="D15" s="17"/>
      <c r="E15" s="16"/>
      <c r="F15" s="11"/>
      <c r="G15" s="11"/>
      <c r="H15" s="11"/>
      <c r="I15" s="11"/>
      <c r="J15" s="11"/>
      <c r="K15" s="11"/>
      <c r="L15" s="18"/>
      <c r="M15" s="18"/>
      <c r="N15" s="11"/>
      <c r="O15" s="11"/>
      <c r="P15" s="11"/>
      <c r="Q15" s="11"/>
      <c r="R15" s="11"/>
      <c r="S15" s="11"/>
      <c r="T15" s="11"/>
      <c r="U15" s="11"/>
      <c r="V15" s="11"/>
    </row>
    <row r="16" spans="2:22" s="12" customFormat="1" ht="15.75" customHeight="1">
      <c r="B16" s="70" t="s">
        <v>9</v>
      </c>
      <c r="C16" s="70"/>
      <c r="D16" s="70"/>
      <c r="E16" s="16"/>
      <c r="F16" s="12">
        <f>H16+J16+F50</f>
        <v>10</v>
      </c>
      <c r="G16" s="12">
        <f>I16+K16+G50</f>
        <v>787447</v>
      </c>
      <c r="H16" s="11">
        <v>7</v>
      </c>
      <c r="I16" s="11">
        <v>514345</v>
      </c>
      <c r="J16" s="18">
        <v>2</v>
      </c>
      <c r="K16" s="18">
        <f>18448+111634</f>
        <v>130082</v>
      </c>
      <c r="L16" s="18" t="s">
        <v>39</v>
      </c>
      <c r="M16" s="18" t="s">
        <v>39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2:22" s="12" customFormat="1" ht="15.75" customHeight="1">
      <c r="B17" s="70" t="s">
        <v>10</v>
      </c>
      <c r="C17" s="70"/>
      <c r="D17" s="70"/>
      <c r="E17" s="16"/>
      <c r="F17" s="12">
        <f aca="true" t="shared" si="3" ref="F17:G23">H17</f>
        <v>5</v>
      </c>
      <c r="G17" s="12">
        <f t="shared" si="3"/>
        <v>690945</v>
      </c>
      <c r="H17" s="11">
        <v>5</v>
      </c>
      <c r="I17" s="11">
        <v>690945</v>
      </c>
      <c r="J17" s="18" t="s">
        <v>39</v>
      </c>
      <c r="K17" s="18" t="s">
        <v>39</v>
      </c>
      <c r="L17" s="18" t="s">
        <v>39</v>
      </c>
      <c r="M17" s="18" t="s">
        <v>39</v>
      </c>
      <c r="N17" s="11"/>
      <c r="O17" s="11"/>
      <c r="P17" s="11"/>
      <c r="Q17" s="11"/>
      <c r="R17" s="11"/>
      <c r="S17" s="11"/>
      <c r="T17" s="11"/>
      <c r="U17" s="11"/>
      <c r="V17" s="11"/>
    </row>
    <row r="18" spans="2:22" s="12" customFormat="1" ht="15.75" customHeight="1">
      <c r="B18" s="70" t="s">
        <v>11</v>
      </c>
      <c r="C18" s="70"/>
      <c r="D18" s="70"/>
      <c r="E18" s="16"/>
      <c r="F18" s="12">
        <f t="shared" si="3"/>
        <v>2</v>
      </c>
      <c r="G18" s="12">
        <f t="shared" si="3"/>
        <v>208930</v>
      </c>
      <c r="H18" s="11">
        <v>2</v>
      </c>
      <c r="I18" s="11">
        <v>208930</v>
      </c>
      <c r="J18" s="18" t="s">
        <v>39</v>
      </c>
      <c r="K18" s="18" t="s">
        <v>39</v>
      </c>
      <c r="L18" s="18" t="s">
        <v>39</v>
      </c>
      <c r="M18" s="18" t="s">
        <v>39</v>
      </c>
      <c r="N18" s="11"/>
      <c r="O18" s="11"/>
      <c r="P18" s="11"/>
      <c r="Q18" s="11"/>
      <c r="R18" s="11"/>
      <c r="S18" s="11"/>
      <c r="T18" s="11"/>
      <c r="U18" s="11"/>
      <c r="V18" s="11"/>
    </row>
    <row r="19" spans="2:22" s="12" customFormat="1" ht="15.75" customHeight="1">
      <c r="B19" s="70" t="s">
        <v>12</v>
      </c>
      <c r="C19" s="70"/>
      <c r="D19" s="70"/>
      <c r="E19" s="16"/>
      <c r="F19" s="12">
        <f t="shared" si="3"/>
        <v>3</v>
      </c>
      <c r="G19" s="12">
        <f t="shared" si="3"/>
        <v>209078</v>
      </c>
      <c r="H19" s="11">
        <v>3</v>
      </c>
      <c r="I19" s="11">
        <v>209078</v>
      </c>
      <c r="J19" s="18" t="s">
        <v>39</v>
      </c>
      <c r="K19" s="18" t="s">
        <v>39</v>
      </c>
      <c r="L19" s="18" t="s">
        <v>39</v>
      </c>
      <c r="M19" s="18" t="s">
        <v>39</v>
      </c>
      <c r="N19" s="11"/>
      <c r="O19" s="11"/>
      <c r="P19" s="11"/>
      <c r="Q19" s="11"/>
      <c r="R19" s="11"/>
      <c r="S19" s="11"/>
      <c r="T19" s="11"/>
      <c r="U19" s="11"/>
      <c r="V19" s="11"/>
    </row>
    <row r="20" spans="2:22" s="12" customFormat="1" ht="15.75" customHeight="1">
      <c r="B20" s="70" t="s">
        <v>13</v>
      </c>
      <c r="C20" s="70"/>
      <c r="D20" s="70"/>
      <c r="E20" s="16"/>
      <c r="F20" s="12">
        <f t="shared" si="3"/>
        <v>2</v>
      </c>
      <c r="G20" s="12">
        <f t="shared" si="3"/>
        <v>22940</v>
      </c>
      <c r="H20" s="11">
        <v>2</v>
      </c>
      <c r="I20" s="11">
        <v>22940</v>
      </c>
      <c r="J20" s="18" t="s">
        <v>39</v>
      </c>
      <c r="K20" s="18" t="s">
        <v>39</v>
      </c>
      <c r="L20" s="18" t="s">
        <v>39</v>
      </c>
      <c r="M20" s="18" t="s">
        <v>39</v>
      </c>
      <c r="N20" s="11"/>
      <c r="O20" s="11"/>
      <c r="P20" s="11"/>
      <c r="Q20" s="11"/>
      <c r="R20" s="11"/>
      <c r="S20" s="11"/>
      <c r="T20" s="11"/>
      <c r="U20" s="11"/>
      <c r="V20" s="11"/>
    </row>
    <row r="21" spans="2:22" s="12" customFormat="1" ht="5.25" customHeight="1">
      <c r="B21" s="17"/>
      <c r="C21" s="17"/>
      <c r="D21" s="17"/>
      <c r="E21" s="16"/>
      <c r="F21" s="12">
        <f t="shared" si="3"/>
        <v>0</v>
      </c>
      <c r="G21" s="12">
        <f t="shared" si="3"/>
        <v>0</v>
      </c>
      <c r="H21" s="11"/>
      <c r="I21" s="11"/>
      <c r="J21" s="18"/>
      <c r="K21" s="18"/>
      <c r="L21" s="18"/>
      <c r="M21" s="18"/>
      <c r="N21" s="11"/>
      <c r="O21" s="11"/>
      <c r="P21" s="11"/>
      <c r="Q21" s="11"/>
      <c r="R21" s="11"/>
      <c r="S21" s="11"/>
      <c r="T21" s="11"/>
      <c r="U21" s="11"/>
      <c r="V21" s="11"/>
    </row>
    <row r="22" spans="2:22" s="12" customFormat="1" ht="15.75" customHeight="1">
      <c r="B22" s="70" t="s">
        <v>14</v>
      </c>
      <c r="C22" s="70"/>
      <c r="D22" s="70"/>
      <c r="E22" s="16"/>
      <c r="F22" s="12">
        <f t="shared" si="3"/>
        <v>6</v>
      </c>
      <c r="G22" s="12">
        <f t="shared" si="3"/>
        <v>915926</v>
      </c>
      <c r="H22" s="11">
        <v>6</v>
      </c>
      <c r="I22" s="11">
        <v>915926</v>
      </c>
      <c r="J22" s="18" t="s">
        <v>39</v>
      </c>
      <c r="K22" s="18" t="s">
        <v>39</v>
      </c>
      <c r="L22" s="18" t="s">
        <v>39</v>
      </c>
      <c r="M22" s="18" t="s">
        <v>39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2:22" s="12" customFormat="1" ht="15.75" customHeight="1">
      <c r="B23" s="70" t="s">
        <v>15</v>
      </c>
      <c r="C23" s="70"/>
      <c r="D23" s="70"/>
      <c r="E23" s="16"/>
      <c r="F23" s="12">
        <f t="shared" si="3"/>
        <v>1</v>
      </c>
      <c r="G23" s="12">
        <f t="shared" si="3"/>
        <v>506840</v>
      </c>
      <c r="H23" s="11">
        <v>1</v>
      </c>
      <c r="I23" s="11">
        <v>506840</v>
      </c>
      <c r="J23" s="18" t="s">
        <v>39</v>
      </c>
      <c r="K23" s="18" t="s">
        <v>39</v>
      </c>
      <c r="L23" s="18" t="s">
        <v>39</v>
      </c>
      <c r="M23" s="18" t="s">
        <v>39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2:22" s="12" customFormat="1" ht="15.75" customHeight="1">
      <c r="B24" s="65" t="s">
        <v>21</v>
      </c>
      <c r="C24" s="65"/>
      <c r="D24" s="65"/>
      <c r="E24" s="16"/>
      <c r="F24" s="12">
        <f>H24+J24</f>
        <v>14</v>
      </c>
      <c r="G24" s="12">
        <f>I24+K24</f>
        <v>1518438.8</v>
      </c>
      <c r="H24" s="12">
        <v>12</v>
      </c>
      <c r="I24" s="56">
        <f>141652.8+10550+102785+229932+102370+314915+108270+102840+29239+104920+105990+110865</f>
        <v>1464328.8</v>
      </c>
      <c r="J24" s="18">
        <v>2</v>
      </c>
      <c r="K24" s="18">
        <f>3860+50250</f>
        <v>54110</v>
      </c>
      <c r="L24" s="18" t="s">
        <v>39</v>
      </c>
      <c r="M24" s="18" t="s">
        <v>39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2" customFormat="1" ht="15.75" customHeight="1">
      <c r="A25" s="11"/>
      <c r="B25" s="70" t="s">
        <v>20</v>
      </c>
      <c r="C25" s="70"/>
      <c r="D25" s="70"/>
      <c r="E25" s="16"/>
      <c r="F25" s="12">
        <f>H25</f>
        <v>5</v>
      </c>
      <c r="G25" s="12">
        <f>I25</f>
        <v>1590680</v>
      </c>
      <c r="H25" s="12">
        <v>5</v>
      </c>
      <c r="I25" s="57">
        <f>395380+424600+275200+218840+276660</f>
        <v>1590680</v>
      </c>
      <c r="J25" s="18" t="s">
        <v>39</v>
      </c>
      <c r="K25" s="18" t="s">
        <v>39</v>
      </c>
      <c r="L25" s="18" t="s">
        <v>39</v>
      </c>
      <c r="M25" s="18" t="s">
        <v>39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2:22" s="12" customFormat="1" ht="15.75" customHeight="1">
      <c r="B26" s="70" t="s">
        <v>22</v>
      </c>
      <c r="C26" s="70"/>
      <c r="D26" s="70"/>
      <c r="E26" s="16"/>
      <c r="F26" s="12">
        <f aca="true" t="shared" si="4" ref="F26:G35">H26</f>
        <v>3</v>
      </c>
      <c r="G26" s="12">
        <f t="shared" si="4"/>
        <v>779755</v>
      </c>
      <c r="H26" s="12">
        <v>3</v>
      </c>
      <c r="I26" s="11">
        <f>163190+447965+168600</f>
        <v>779755</v>
      </c>
      <c r="J26" s="18" t="s">
        <v>39</v>
      </c>
      <c r="K26" s="18" t="s">
        <v>39</v>
      </c>
      <c r="L26" s="18" t="s">
        <v>39</v>
      </c>
      <c r="M26" s="18" t="s">
        <v>39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2:22" s="12" customFormat="1" ht="5.25" customHeight="1">
      <c r="B27" s="17"/>
      <c r="C27" s="17"/>
      <c r="D27" s="17"/>
      <c r="E27" s="16"/>
      <c r="F27" s="12">
        <f t="shared" si="4"/>
        <v>0</v>
      </c>
      <c r="G27" s="12">
        <f t="shared" si="4"/>
        <v>0</v>
      </c>
      <c r="J27" s="18"/>
      <c r="K27" s="18"/>
      <c r="L27" s="18"/>
      <c r="M27" s="18"/>
      <c r="N27" s="11"/>
      <c r="O27" s="11"/>
      <c r="P27" s="11"/>
      <c r="Q27" s="11"/>
      <c r="R27" s="11"/>
      <c r="S27" s="11"/>
      <c r="T27" s="11"/>
      <c r="U27" s="11"/>
      <c r="V27" s="11"/>
    </row>
    <row r="28" spans="2:22" s="12" customFormat="1" ht="15.75" customHeight="1">
      <c r="B28" s="70" t="s">
        <v>23</v>
      </c>
      <c r="C28" s="70"/>
      <c r="D28" s="70"/>
      <c r="E28" s="16"/>
      <c r="F28" s="12">
        <f t="shared" si="4"/>
        <v>4</v>
      </c>
      <c r="G28" s="12">
        <f t="shared" si="4"/>
        <v>287078</v>
      </c>
      <c r="H28" s="12">
        <v>4</v>
      </c>
      <c r="I28" s="12">
        <f>57752+18538+154280+56508</f>
        <v>287078</v>
      </c>
      <c r="J28" s="18" t="s">
        <v>39</v>
      </c>
      <c r="K28" s="18" t="s">
        <v>39</v>
      </c>
      <c r="L28" s="18" t="s">
        <v>39</v>
      </c>
      <c r="M28" s="18" t="s">
        <v>39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2:22" s="12" customFormat="1" ht="15.75" customHeight="1">
      <c r="B29" s="70" t="s">
        <v>24</v>
      </c>
      <c r="C29" s="70"/>
      <c r="D29" s="70"/>
      <c r="E29" s="16"/>
      <c r="F29" s="12">
        <f t="shared" si="4"/>
        <v>3</v>
      </c>
      <c r="G29" s="12">
        <f t="shared" si="4"/>
        <v>249355</v>
      </c>
      <c r="H29" s="12">
        <v>3</v>
      </c>
      <c r="I29" s="12">
        <f>38225+20160+190970</f>
        <v>249355</v>
      </c>
      <c r="J29" s="18" t="s">
        <v>39</v>
      </c>
      <c r="K29" s="18" t="s">
        <v>39</v>
      </c>
      <c r="L29" s="18" t="s">
        <v>39</v>
      </c>
      <c r="M29" s="18" t="s">
        <v>39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2:22" s="12" customFormat="1" ht="15.75" customHeight="1">
      <c r="B30" s="70" t="s">
        <v>25</v>
      </c>
      <c r="C30" s="70"/>
      <c r="D30" s="70"/>
      <c r="E30" s="16"/>
      <c r="F30" s="12">
        <f t="shared" si="4"/>
        <v>5</v>
      </c>
      <c r="G30" s="12">
        <f t="shared" si="4"/>
        <v>215424</v>
      </c>
      <c r="H30" s="12">
        <v>5</v>
      </c>
      <c r="I30" s="11">
        <f>79240+21990+12540+29330+72324</f>
        <v>215424</v>
      </c>
      <c r="J30" s="18" t="s">
        <v>39</v>
      </c>
      <c r="K30" s="18" t="s">
        <v>39</v>
      </c>
      <c r="L30" s="18" t="s">
        <v>39</v>
      </c>
      <c r="M30" s="18" t="s">
        <v>39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2:22" s="12" customFormat="1" ht="5.25" customHeight="1">
      <c r="B31" s="17"/>
      <c r="C31" s="17"/>
      <c r="D31" s="17"/>
      <c r="E31" s="16"/>
      <c r="F31" s="12">
        <f t="shared" si="4"/>
        <v>0</v>
      </c>
      <c r="G31" s="12">
        <f t="shared" si="4"/>
        <v>0</v>
      </c>
      <c r="I31" s="11"/>
      <c r="J31" s="18"/>
      <c r="K31" s="18"/>
      <c r="L31" s="18"/>
      <c r="M31" s="18"/>
      <c r="N31" s="11"/>
      <c r="O31" s="11"/>
      <c r="P31" s="11"/>
      <c r="Q31" s="11"/>
      <c r="R31" s="11"/>
      <c r="S31" s="11"/>
      <c r="T31" s="11"/>
      <c r="U31" s="11"/>
      <c r="V31" s="11"/>
    </row>
    <row r="32" spans="1:25" s="12" customFormat="1" ht="15.75" customHeight="1">
      <c r="A32" s="11"/>
      <c r="B32" s="65" t="s">
        <v>16</v>
      </c>
      <c r="C32" s="65"/>
      <c r="D32" s="65"/>
      <c r="E32" s="16"/>
      <c r="F32" s="12">
        <f t="shared" si="4"/>
        <v>1</v>
      </c>
      <c r="G32" s="12">
        <f t="shared" si="4"/>
        <v>104031</v>
      </c>
      <c r="H32" s="12">
        <v>1</v>
      </c>
      <c r="I32" s="11">
        <v>104031</v>
      </c>
      <c r="J32" s="18" t="s">
        <v>39</v>
      </c>
      <c r="K32" s="18" t="s">
        <v>39</v>
      </c>
      <c r="L32" s="18" t="s">
        <v>39</v>
      </c>
      <c r="M32" s="18" t="s">
        <v>39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s="11" customFormat="1" ht="15.75" customHeight="1">
      <c r="A33" s="12"/>
      <c r="B33" s="70" t="s">
        <v>17</v>
      </c>
      <c r="C33" s="70"/>
      <c r="D33" s="70"/>
      <c r="E33" s="16"/>
      <c r="F33" s="12">
        <f>H33+L33</f>
        <v>2</v>
      </c>
      <c r="G33" s="12">
        <f>I33+M33</f>
        <v>12483</v>
      </c>
      <c r="H33" s="12">
        <v>1</v>
      </c>
      <c r="I33" s="11">
        <v>12472</v>
      </c>
      <c r="J33" s="18" t="s">
        <v>39</v>
      </c>
      <c r="K33" s="18" t="s">
        <v>39</v>
      </c>
      <c r="L33" s="26">
        <v>1</v>
      </c>
      <c r="M33" s="26">
        <v>11</v>
      </c>
      <c r="W33" s="12"/>
      <c r="X33" s="12"/>
      <c r="Y33" s="12"/>
    </row>
    <row r="34" spans="2:22" s="12" customFormat="1" ht="15.75" customHeight="1">
      <c r="B34" s="70" t="s">
        <v>18</v>
      </c>
      <c r="C34" s="70"/>
      <c r="D34" s="70"/>
      <c r="E34" s="16"/>
      <c r="F34" s="12">
        <f t="shared" si="4"/>
        <v>1</v>
      </c>
      <c r="G34" s="12">
        <f>I34</f>
        <v>324219</v>
      </c>
      <c r="H34" s="12">
        <v>1</v>
      </c>
      <c r="I34" s="11">
        <v>324219</v>
      </c>
      <c r="J34" s="18" t="s">
        <v>39</v>
      </c>
      <c r="K34" s="18" t="s">
        <v>39</v>
      </c>
      <c r="L34" s="18" t="s">
        <v>39</v>
      </c>
      <c r="M34" s="18" t="s">
        <v>39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15.75" customHeight="1">
      <c r="A35" s="11"/>
      <c r="B35" s="65" t="s">
        <v>19</v>
      </c>
      <c r="C35" s="65"/>
      <c r="D35" s="65"/>
      <c r="E35" s="16"/>
      <c r="F35" s="12">
        <f t="shared" si="4"/>
        <v>8</v>
      </c>
      <c r="G35" s="12">
        <f>I35</f>
        <v>503053.3</v>
      </c>
      <c r="H35" s="11">
        <v>8</v>
      </c>
      <c r="I35" s="57">
        <f>103196+30646.7+42279+124380+2889.6+133825+40743+25094</f>
        <v>503053.3</v>
      </c>
      <c r="J35" s="18" t="s">
        <v>39</v>
      </c>
      <c r="K35" s="18" t="s">
        <v>39</v>
      </c>
      <c r="L35" s="18" t="s">
        <v>39</v>
      </c>
      <c r="M35" s="18" t="s">
        <v>39</v>
      </c>
      <c r="N35" s="11"/>
      <c r="O35" s="11"/>
      <c r="P35" s="11"/>
      <c r="Q35" s="11"/>
      <c r="R35" s="11"/>
      <c r="S35" s="11"/>
      <c r="T35" s="11"/>
      <c r="U35" s="11"/>
      <c r="V35" s="11"/>
    </row>
    <row r="36" spans="1:13" s="8" customFormat="1" ht="5.25" customHeight="1" thickBot="1">
      <c r="A36" s="7"/>
      <c r="B36" s="19"/>
      <c r="C36" s="19"/>
      <c r="D36" s="19"/>
      <c r="E36" s="7"/>
      <c r="F36" s="20"/>
      <c r="G36" s="7"/>
      <c r="H36" s="7"/>
      <c r="I36" s="7"/>
      <c r="J36" s="21"/>
      <c r="K36" s="21"/>
      <c r="L36" s="21"/>
      <c r="M36" s="21"/>
    </row>
    <row r="37" spans="1:22" s="9" customFormat="1" ht="18.75" customHeight="1">
      <c r="A37" s="71" t="s">
        <v>66</v>
      </c>
      <c r="B37" s="71"/>
      <c r="C37" s="71"/>
      <c r="D37" s="71"/>
      <c r="E37" s="72"/>
      <c r="F37" s="88" t="s">
        <v>2</v>
      </c>
      <c r="G37" s="89"/>
      <c r="H37" s="92" t="s">
        <v>34</v>
      </c>
      <c r="I37" s="62"/>
      <c r="J37" s="87" t="s">
        <v>35</v>
      </c>
      <c r="K37" s="87"/>
      <c r="L37" s="87"/>
      <c r="M37" s="87"/>
      <c r="N37" s="8"/>
      <c r="O37" s="8"/>
      <c r="P37" s="8"/>
      <c r="Q37" s="8"/>
      <c r="R37" s="8"/>
      <c r="S37" s="8"/>
      <c r="T37" s="8"/>
      <c r="U37" s="8"/>
      <c r="V37" s="8"/>
    </row>
    <row r="38" spans="1:22" s="9" customFormat="1" ht="18.75" customHeight="1">
      <c r="A38" s="73"/>
      <c r="B38" s="73"/>
      <c r="C38" s="73"/>
      <c r="D38" s="73"/>
      <c r="E38" s="74"/>
      <c r="F38" s="90"/>
      <c r="G38" s="91"/>
      <c r="H38" s="63"/>
      <c r="I38" s="64"/>
      <c r="J38" s="86" t="s">
        <v>3</v>
      </c>
      <c r="K38" s="85"/>
      <c r="L38" s="84" t="s">
        <v>4</v>
      </c>
      <c r="M38" s="86"/>
      <c r="N38" s="8"/>
      <c r="O38" s="8"/>
      <c r="P38" s="8"/>
      <c r="Q38" s="8"/>
      <c r="R38" s="8"/>
      <c r="S38" s="8"/>
      <c r="T38" s="8"/>
      <c r="U38" s="8"/>
      <c r="V38" s="8"/>
    </row>
    <row r="39" spans="1:22" s="9" customFormat="1" ht="18.75" customHeight="1">
      <c r="A39" s="75"/>
      <c r="B39" s="75"/>
      <c r="C39" s="75"/>
      <c r="D39" s="75"/>
      <c r="E39" s="76"/>
      <c r="F39" s="14" t="s">
        <v>5</v>
      </c>
      <c r="G39" s="14" t="s">
        <v>6</v>
      </c>
      <c r="H39" s="14" t="s">
        <v>5</v>
      </c>
      <c r="I39" s="22" t="s">
        <v>36</v>
      </c>
      <c r="J39" s="6" t="s">
        <v>5</v>
      </c>
      <c r="K39" s="14" t="s">
        <v>6</v>
      </c>
      <c r="L39" s="14" t="s">
        <v>5</v>
      </c>
      <c r="M39" s="23" t="s">
        <v>6</v>
      </c>
      <c r="N39" s="8"/>
      <c r="O39" s="8"/>
      <c r="P39" s="8"/>
      <c r="Q39" s="8"/>
      <c r="R39" s="8"/>
      <c r="S39" s="8"/>
      <c r="T39" s="8"/>
      <c r="U39" s="8"/>
      <c r="V39" s="8"/>
    </row>
    <row r="40" spans="3:22" s="9" customFormat="1" ht="5.25" customHeight="1">
      <c r="C40" s="24"/>
      <c r="E40" s="25"/>
      <c r="H40" s="26"/>
      <c r="I40" s="26"/>
      <c r="J40" s="8"/>
      <c r="N40" s="8"/>
      <c r="O40" s="8"/>
      <c r="P40" s="8"/>
      <c r="Q40" s="8"/>
      <c r="R40" s="8"/>
      <c r="S40" s="8"/>
      <c r="T40" s="8"/>
      <c r="U40" s="8"/>
      <c r="V40" s="8"/>
    </row>
    <row r="41" spans="2:22" s="12" customFormat="1" ht="15.75" customHeight="1">
      <c r="B41" s="15" t="s">
        <v>26</v>
      </c>
      <c r="C41" s="15">
        <v>23</v>
      </c>
      <c r="D41" s="15" t="s">
        <v>50</v>
      </c>
      <c r="E41" s="16"/>
      <c r="F41" s="11">
        <v>1</v>
      </c>
      <c r="G41" s="11">
        <v>143020</v>
      </c>
      <c r="H41" s="18" t="s">
        <v>33</v>
      </c>
      <c r="I41" s="18" t="s">
        <v>33</v>
      </c>
      <c r="J41" s="11">
        <v>1</v>
      </c>
      <c r="K41" s="11">
        <v>961880</v>
      </c>
      <c r="L41" s="11">
        <v>1</v>
      </c>
      <c r="M41" s="11">
        <v>1726070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3:22" s="12" customFormat="1" ht="15.75" customHeight="1">
      <c r="C42" s="15">
        <v>24</v>
      </c>
      <c r="D42" s="15"/>
      <c r="E42" s="16"/>
      <c r="F42" s="11">
        <v>1</v>
      </c>
      <c r="G42" s="11">
        <v>143020</v>
      </c>
      <c r="H42" s="18" t="s">
        <v>33</v>
      </c>
      <c r="I42" s="18" t="s">
        <v>33</v>
      </c>
      <c r="J42" s="11">
        <v>1</v>
      </c>
      <c r="K42" s="11">
        <v>961880</v>
      </c>
      <c r="L42" s="11">
        <v>1</v>
      </c>
      <c r="M42" s="11">
        <v>1726070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3:22" s="12" customFormat="1" ht="5.25" customHeight="1">
      <c r="C43" s="15"/>
      <c r="D43" s="15"/>
      <c r="E43" s="16"/>
      <c r="F43" s="11"/>
      <c r="G43" s="11"/>
      <c r="H43" s="27"/>
      <c r="I43" s="27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3:22" s="12" customFormat="1" ht="15.75" customHeight="1">
      <c r="C44" s="15">
        <v>25</v>
      </c>
      <c r="D44" s="15"/>
      <c r="E44" s="16"/>
      <c r="F44" s="11">
        <v>1</v>
      </c>
      <c r="G44" s="11">
        <v>143020</v>
      </c>
      <c r="H44" s="18" t="s">
        <v>33</v>
      </c>
      <c r="I44" s="18" t="s">
        <v>33</v>
      </c>
      <c r="J44" s="11">
        <v>1</v>
      </c>
      <c r="K44" s="11">
        <v>961880</v>
      </c>
      <c r="L44" s="11">
        <v>1</v>
      </c>
      <c r="M44" s="11">
        <v>1763810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3:22" s="12" customFormat="1" ht="5.25" customHeight="1">
      <c r="C45" s="15"/>
      <c r="D45" s="15"/>
      <c r="E45" s="1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s="12" customFormat="1" ht="15.75" customHeight="1">
      <c r="B46" s="70" t="s">
        <v>7</v>
      </c>
      <c r="C46" s="70"/>
      <c r="D46" s="70"/>
      <c r="E46" s="16"/>
      <c r="F46" s="11">
        <v>1</v>
      </c>
      <c r="G46" s="11">
        <v>143020</v>
      </c>
      <c r="H46" s="18" t="s">
        <v>54</v>
      </c>
      <c r="I46" s="18" t="s">
        <v>54</v>
      </c>
      <c r="J46" s="11">
        <v>1</v>
      </c>
      <c r="K46" s="11">
        <f>K50</f>
        <v>961880</v>
      </c>
      <c r="L46" s="11">
        <v>1</v>
      </c>
      <c r="M46" s="11">
        <v>1763810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2:22" s="12" customFormat="1" ht="5.25" customHeight="1">
      <c r="B47" s="17"/>
      <c r="C47" s="17"/>
      <c r="D47" s="17"/>
      <c r="E47" s="1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s="12" customFormat="1" ht="15.75" customHeight="1">
      <c r="B48" s="70" t="s">
        <v>8</v>
      </c>
      <c r="C48" s="70"/>
      <c r="D48" s="70"/>
      <c r="E48" s="16"/>
      <c r="F48" s="18" t="s">
        <v>54</v>
      </c>
      <c r="G48" s="18" t="s">
        <v>54</v>
      </c>
      <c r="H48" s="18" t="s">
        <v>54</v>
      </c>
      <c r="I48" s="18" t="s">
        <v>54</v>
      </c>
      <c r="J48" s="18" t="s">
        <v>54</v>
      </c>
      <c r="K48" s="18" t="s">
        <v>54</v>
      </c>
      <c r="L48" s="18" t="s">
        <v>54</v>
      </c>
      <c r="M48" s="18" t="s">
        <v>54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2:22" s="12" customFormat="1" ht="5.25" customHeight="1">
      <c r="B49" s="17"/>
      <c r="C49" s="17"/>
      <c r="D49" s="17"/>
      <c r="E49" s="1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s="12" customFormat="1" ht="15.75" customHeight="1">
      <c r="B50" s="70" t="s">
        <v>9</v>
      </c>
      <c r="C50" s="70"/>
      <c r="D50" s="70"/>
      <c r="E50" s="16"/>
      <c r="F50" s="11">
        <v>1</v>
      </c>
      <c r="G50" s="11">
        <v>143020</v>
      </c>
      <c r="H50" s="18" t="s">
        <v>54</v>
      </c>
      <c r="I50" s="18" t="s">
        <v>54</v>
      </c>
      <c r="J50" s="11">
        <v>1</v>
      </c>
      <c r="K50" s="11">
        <v>961880</v>
      </c>
      <c r="L50" s="11">
        <v>1</v>
      </c>
      <c r="M50" s="11">
        <v>1763810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2:22" s="12" customFormat="1" ht="15.75" customHeight="1">
      <c r="B51" s="70" t="s">
        <v>10</v>
      </c>
      <c r="C51" s="70"/>
      <c r="D51" s="70"/>
      <c r="E51" s="16"/>
      <c r="F51" s="18" t="s">
        <v>54</v>
      </c>
      <c r="G51" s="18" t="s">
        <v>54</v>
      </c>
      <c r="H51" s="18" t="s">
        <v>54</v>
      </c>
      <c r="I51" s="18" t="s">
        <v>54</v>
      </c>
      <c r="J51" s="18" t="s">
        <v>54</v>
      </c>
      <c r="K51" s="18" t="s">
        <v>54</v>
      </c>
      <c r="L51" s="18" t="s">
        <v>54</v>
      </c>
      <c r="M51" s="18" t="s">
        <v>54</v>
      </c>
      <c r="N51" s="11"/>
      <c r="O51" s="11"/>
      <c r="P51" s="11"/>
      <c r="Q51" s="11"/>
      <c r="R51" s="11"/>
      <c r="S51" s="11"/>
      <c r="T51" s="11"/>
      <c r="U51" s="11"/>
      <c r="V51" s="11"/>
    </row>
    <row r="52" spans="2:22" s="12" customFormat="1" ht="15.75" customHeight="1">
      <c r="B52" s="70" t="s">
        <v>11</v>
      </c>
      <c r="C52" s="70"/>
      <c r="D52" s="70"/>
      <c r="E52" s="16"/>
      <c r="F52" s="18" t="s">
        <v>54</v>
      </c>
      <c r="G52" s="18" t="s">
        <v>54</v>
      </c>
      <c r="H52" s="18" t="s">
        <v>54</v>
      </c>
      <c r="I52" s="18" t="s">
        <v>54</v>
      </c>
      <c r="J52" s="18" t="s">
        <v>54</v>
      </c>
      <c r="K52" s="18" t="s">
        <v>54</v>
      </c>
      <c r="L52" s="18" t="s">
        <v>54</v>
      </c>
      <c r="M52" s="18" t="s">
        <v>54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2:22" s="12" customFormat="1" ht="15.75" customHeight="1">
      <c r="B53" s="70" t="s">
        <v>12</v>
      </c>
      <c r="C53" s="70"/>
      <c r="D53" s="70"/>
      <c r="E53" s="16"/>
      <c r="F53" s="18" t="s">
        <v>54</v>
      </c>
      <c r="G53" s="18" t="s">
        <v>54</v>
      </c>
      <c r="H53" s="18" t="s">
        <v>54</v>
      </c>
      <c r="I53" s="18" t="s">
        <v>54</v>
      </c>
      <c r="J53" s="18" t="s">
        <v>54</v>
      </c>
      <c r="K53" s="18" t="s">
        <v>54</v>
      </c>
      <c r="L53" s="18" t="s">
        <v>54</v>
      </c>
      <c r="M53" s="18" t="s">
        <v>54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2:22" s="12" customFormat="1" ht="15.75" customHeight="1">
      <c r="B54" s="70" t="s">
        <v>13</v>
      </c>
      <c r="C54" s="70"/>
      <c r="D54" s="70"/>
      <c r="E54" s="16"/>
      <c r="F54" s="18" t="s">
        <v>54</v>
      </c>
      <c r="G54" s="18" t="s">
        <v>54</v>
      </c>
      <c r="H54" s="18" t="s">
        <v>54</v>
      </c>
      <c r="I54" s="18" t="s">
        <v>54</v>
      </c>
      <c r="J54" s="18" t="s">
        <v>54</v>
      </c>
      <c r="K54" s="18" t="s">
        <v>54</v>
      </c>
      <c r="L54" s="18" t="s">
        <v>54</v>
      </c>
      <c r="M54" s="18" t="s">
        <v>54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2:22" s="12" customFormat="1" ht="5.25" customHeight="1">
      <c r="B55" s="17"/>
      <c r="C55" s="17"/>
      <c r="D55" s="17"/>
      <c r="E55" s="16"/>
      <c r="F55" s="18"/>
      <c r="G55" s="18"/>
      <c r="H55" s="18"/>
      <c r="I55" s="18"/>
      <c r="J55" s="18"/>
      <c r="K55" s="18"/>
      <c r="L55" s="18"/>
      <c r="M55" s="18"/>
      <c r="N55" s="11"/>
      <c r="O55" s="11"/>
      <c r="P55" s="11"/>
      <c r="Q55" s="11"/>
      <c r="R55" s="11"/>
      <c r="S55" s="11"/>
      <c r="T55" s="11"/>
      <c r="U55" s="11"/>
      <c r="V55" s="11"/>
    </row>
    <row r="56" spans="2:22" s="12" customFormat="1" ht="15.75" customHeight="1">
      <c r="B56" s="70" t="s">
        <v>14</v>
      </c>
      <c r="C56" s="70"/>
      <c r="D56" s="70"/>
      <c r="E56" s="16"/>
      <c r="F56" s="18" t="s">
        <v>54</v>
      </c>
      <c r="G56" s="18" t="s">
        <v>54</v>
      </c>
      <c r="H56" s="18" t="s">
        <v>54</v>
      </c>
      <c r="I56" s="18" t="s">
        <v>54</v>
      </c>
      <c r="J56" s="18" t="s">
        <v>54</v>
      </c>
      <c r="K56" s="18" t="s">
        <v>54</v>
      </c>
      <c r="L56" s="18" t="s">
        <v>54</v>
      </c>
      <c r="M56" s="18" t="s">
        <v>54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2:22" s="12" customFormat="1" ht="15.75" customHeight="1">
      <c r="B57" s="70" t="s">
        <v>15</v>
      </c>
      <c r="C57" s="70"/>
      <c r="D57" s="70"/>
      <c r="E57" s="16"/>
      <c r="F57" s="18" t="s">
        <v>54</v>
      </c>
      <c r="G57" s="18" t="s">
        <v>54</v>
      </c>
      <c r="H57" s="18" t="s">
        <v>54</v>
      </c>
      <c r="I57" s="18" t="s">
        <v>54</v>
      </c>
      <c r="J57" s="18" t="s">
        <v>54</v>
      </c>
      <c r="K57" s="18" t="s">
        <v>54</v>
      </c>
      <c r="L57" s="18" t="s">
        <v>54</v>
      </c>
      <c r="M57" s="18" t="s">
        <v>54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2:22" s="12" customFormat="1" ht="15.75" customHeight="1">
      <c r="B58" s="65" t="s">
        <v>21</v>
      </c>
      <c r="C58" s="65"/>
      <c r="D58" s="65"/>
      <c r="E58" s="16"/>
      <c r="F58" s="18" t="s">
        <v>54</v>
      </c>
      <c r="G58" s="18" t="s">
        <v>54</v>
      </c>
      <c r="H58" s="18" t="s">
        <v>54</v>
      </c>
      <c r="I58" s="18" t="s">
        <v>54</v>
      </c>
      <c r="J58" s="18" t="s">
        <v>54</v>
      </c>
      <c r="K58" s="18" t="s">
        <v>54</v>
      </c>
      <c r="L58" s="18" t="s">
        <v>54</v>
      </c>
      <c r="M58" s="18" t="s">
        <v>54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s="12" customFormat="1" ht="15.75" customHeight="1">
      <c r="A59" s="11"/>
      <c r="B59" s="70" t="s">
        <v>20</v>
      </c>
      <c r="C59" s="70"/>
      <c r="D59" s="70"/>
      <c r="E59" s="16"/>
      <c r="F59" s="18" t="s">
        <v>54</v>
      </c>
      <c r="G59" s="18" t="s">
        <v>54</v>
      </c>
      <c r="H59" s="18" t="s">
        <v>54</v>
      </c>
      <c r="I59" s="18" t="s">
        <v>54</v>
      </c>
      <c r="J59" s="18" t="s">
        <v>54</v>
      </c>
      <c r="K59" s="18" t="s">
        <v>54</v>
      </c>
      <c r="L59" s="18" t="s">
        <v>54</v>
      </c>
      <c r="M59" s="18" t="s">
        <v>54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2:22" s="12" customFormat="1" ht="15.75" customHeight="1">
      <c r="B60" s="70" t="s">
        <v>22</v>
      </c>
      <c r="C60" s="70"/>
      <c r="D60" s="70"/>
      <c r="E60" s="16"/>
      <c r="F60" s="18" t="s">
        <v>54</v>
      </c>
      <c r="G60" s="18" t="s">
        <v>54</v>
      </c>
      <c r="H60" s="18" t="s">
        <v>54</v>
      </c>
      <c r="I60" s="18" t="s">
        <v>54</v>
      </c>
      <c r="J60" s="18" t="s">
        <v>54</v>
      </c>
      <c r="K60" s="18" t="s">
        <v>54</v>
      </c>
      <c r="L60" s="18" t="s">
        <v>54</v>
      </c>
      <c r="M60" s="18" t="s">
        <v>54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2:22" s="12" customFormat="1" ht="5.25" customHeight="1">
      <c r="B61" s="17"/>
      <c r="C61" s="17"/>
      <c r="D61" s="17"/>
      <c r="E61" s="16"/>
      <c r="F61" s="18"/>
      <c r="G61" s="18"/>
      <c r="H61" s="18"/>
      <c r="I61" s="18"/>
      <c r="J61" s="18"/>
      <c r="K61" s="18"/>
      <c r="L61" s="18"/>
      <c r="M61" s="18"/>
      <c r="N61" s="11"/>
      <c r="O61" s="11"/>
      <c r="P61" s="11"/>
      <c r="Q61" s="11"/>
      <c r="R61" s="11"/>
      <c r="S61" s="11"/>
      <c r="T61" s="11"/>
      <c r="U61" s="11"/>
      <c r="V61" s="11"/>
    </row>
    <row r="62" spans="2:22" s="12" customFormat="1" ht="15.75" customHeight="1">
      <c r="B62" s="70" t="s">
        <v>23</v>
      </c>
      <c r="C62" s="70"/>
      <c r="D62" s="70"/>
      <c r="E62" s="16"/>
      <c r="F62" s="18" t="s">
        <v>54</v>
      </c>
      <c r="G62" s="18" t="s">
        <v>54</v>
      </c>
      <c r="H62" s="18" t="s">
        <v>54</v>
      </c>
      <c r="I62" s="18" t="s">
        <v>54</v>
      </c>
      <c r="J62" s="18" t="s">
        <v>54</v>
      </c>
      <c r="K62" s="18" t="s">
        <v>54</v>
      </c>
      <c r="L62" s="18" t="s">
        <v>54</v>
      </c>
      <c r="M62" s="18" t="s">
        <v>54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2:22" s="12" customFormat="1" ht="15.75" customHeight="1">
      <c r="B63" s="70" t="s">
        <v>24</v>
      </c>
      <c r="C63" s="70"/>
      <c r="D63" s="70"/>
      <c r="E63" s="16"/>
      <c r="F63" s="18" t="s">
        <v>54</v>
      </c>
      <c r="G63" s="18" t="s">
        <v>54</v>
      </c>
      <c r="H63" s="18" t="s">
        <v>54</v>
      </c>
      <c r="I63" s="18" t="s">
        <v>54</v>
      </c>
      <c r="J63" s="18" t="s">
        <v>54</v>
      </c>
      <c r="K63" s="18" t="s">
        <v>54</v>
      </c>
      <c r="L63" s="18" t="s">
        <v>54</v>
      </c>
      <c r="M63" s="18" t="s">
        <v>54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2:22" s="12" customFormat="1" ht="15.75" customHeight="1">
      <c r="B64" s="70" t="s">
        <v>25</v>
      </c>
      <c r="C64" s="70"/>
      <c r="D64" s="70"/>
      <c r="E64" s="16"/>
      <c r="F64" s="18" t="s">
        <v>54</v>
      </c>
      <c r="G64" s="18" t="s">
        <v>54</v>
      </c>
      <c r="H64" s="18" t="s">
        <v>54</v>
      </c>
      <c r="I64" s="18" t="s">
        <v>54</v>
      </c>
      <c r="J64" s="18" t="s">
        <v>54</v>
      </c>
      <c r="K64" s="18" t="s">
        <v>54</v>
      </c>
      <c r="L64" s="18" t="s">
        <v>54</v>
      </c>
      <c r="M64" s="18" t="s">
        <v>54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2:22" s="12" customFormat="1" ht="5.25" customHeight="1">
      <c r="B65" s="17"/>
      <c r="C65" s="17"/>
      <c r="D65" s="17"/>
      <c r="E65" s="16"/>
      <c r="F65" s="18"/>
      <c r="G65" s="18"/>
      <c r="H65" s="18"/>
      <c r="I65" s="18"/>
      <c r="J65" s="18"/>
      <c r="K65" s="18"/>
      <c r="L65" s="18"/>
      <c r="M65" s="18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2" customFormat="1" ht="15.75" customHeight="1">
      <c r="A66" s="11"/>
      <c r="B66" s="65" t="s">
        <v>16</v>
      </c>
      <c r="C66" s="65"/>
      <c r="D66" s="65"/>
      <c r="E66" s="16"/>
      <c r="F66" s="18" t="s">
        <v>54</v>
      </c>
      <c r="G66" s="18" t="s">
        <v>54</v>
      </c>
      <c r="H66" s="18" t="s">
        <v>54</v>
      </c>
      <c r="I66" s="18" t="s">
        <v>54</v>
      </c>
      <c r="J66" s="18" t="s">
        <v>54</v>
      </c>
      <c r="K66" s="18" t="s">
        <v>54</v>
      </c>
      <c r="L66" s="18" t="s">
        <v>54</v>
      </c>
      <c r="M66" s="18" t="s">
        <v>54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2:22" s="12" customFormat="1" ht="15.75" customHeight="1">
      <c r="B67" s="70" t="s">
        <v>17</v>
      </c>
      <c r="C67" s="70"/>
      <c r="D67" s="70"/>
      <c r="E67" s="16"/>
      <c r="F67" s="18" t="s">
        <v>54</v>
      </c>
      <c r="G67" s="18" t="s">
        <v>54</v>
      </c>
      <c r="H67" s="18" t="s">
        <v>54</v>
      </c>
      <c r="I67" s="18" t="s">
        <v>54</v>
      </c>
      <c r="J67" s="18" t="s">
        <v>54</v>
      </c>
      <c r="K67" s="18" t="s">
        <v>54</v>
      </c>
      <c r="L67" s="18" t="s">
        <v>54</v>
      </c>
      <c r="M67" s="18" t="s">
        <v>54</v>
      </c>
      <c r="N67" s="11"/>
      <c r="O67" s="11"/>
      <c r="P67" s="11"/>
      <c r="Q67" s="11"/>
      <c r="R67" s="11"/>
      <c r="S67" s="11"/>
      <c r="T67" s="11"/>
      <c r="U67" s="11"/>
      <c r="V67" s="11"/>
    </row>
    <row r="68" spans="2:22" s="12" customFormat="1" ht="15.75" customHeight="1">
      <c r="B68" s="70" t="s">
        <v>18</v>
      </c>
      <c r="C68" s="70"/>
      <c r="D68" s="70"/>
      <c r="E68" s="16"/>
      <c r="F68" s="18" t="s">
        <v>54</v>
      </c>
      <c r="G68" s="18" t="s">
        <v>54</v>
      </c>
      <c r="H68" s="18" t="s">
        <v>54</v>
      </c>
      <c r="I68" s="18" t="s">
        <v>54</v>
      </c>
      <c r="J68" s="18" t="s">
        <v>54</v>
      </c>
      <c r="K68" s="18" t="s">
        <v>54</v>
      </c>
      <c r="L68" s="18" t="s">
        <v>54</v>
      </c>
      <c r="M68" s="18" t="s">
        <v>54</v>
      </c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.75" customHeight="1">
      <c r="A69" s="11"/>
      <c r="B69" s="65" t="s">
        <v>19</v>
      </c>
      <c r="C69" s="65"/>
      <c r="D69" s="65"/>
      <c r="E69" s="16"/>
      <c r="F69" s="18" t="s">
        <v>54</v>
      </c>
      <c r="G69" s="18" t="s">
        <v>54</v>
      </c>
      <c r="H69" s="18" t="s">
        <v>54</v>
      </c>
      <c r="I69" s="18" t="s">
        <v>54</v>
      </c>
      <c r="J69" s="18" t="s">
        <v>54</v>
      </c>
      <c r="K69" s="18" t="s">
        <v>54</v>
      </c>
      <c r="L69" s="18" t="s">
        <v>54</v>
      </c>
      <c r="M69" s="18" t="s">
        <v>54</v>
      </c>
      <c r="N69" s="11"/>
      <c r="O69" s="11"/>
      <c r="P69" s="11"/>
      <c r="Q69" s="11"/>
      <c r="R69" s="11"/>
      <c r="S69" s="11"/>
      <c r="T69" s="11"/>
      <c r="U69" s="11"/>
      <c r="V69" s="11"/>
    </row>
    <row r="70" spans="1:22" s="9" customFormat="1" ht="5.25" customHeight="1" thickBot="1">
      <c r="A70" s="7"/>
      <c r="B70" s="19"/>
      <c r="C70" s="19"/>
      <c r="D70" s="19"/>
      <c r="E70" s="7"/>
      <c r="F70" s="28"/>
      <c r="G70" s="21"/>
      <c r="H70" s="21"/>
      <c r="I70" s="21"/>
      <c r="J70" s="21"/>
      <c r="K70" s="21"/>
      <c r="L70" s="21"/>
      <c r="M70" s="21"/>
      <c r="N70" s="8"/>
      <c r="O70" s="8"/>
      <c r="P70" s="8"/>
      <c r="Q70" s="8"/>
      <c r="R70" s="8"/>
      <c r="S70" s="8"/>
      <c r="T70" s="8"/>
      <c r="U70" s="8"/>
      <c r="V70" s="8"/>
    </row>
    <row r="71" spans="1:22" s="9" customFormat="1" ht="15.75" customHeight="1">
      <c r="A71" s="8"/>
      <c r="B71" s="66" t="s">
        <v>51</v>
      </c>
      <c r="C71" s="67"/>
      <c r="D71" s="67"/>
      <c r="E71" s="67"/>
      <c r="F71" s="67"/>
      <c r="G71" s="67"/>
      <c r="H71" s="67"/>
      <c r="I71" s="67"/>
      <c r="J71" s="67"/>
      <c r="K71" s="29"/>
      <c r="L71" s="29"/>
      <c r="M71" s="29"/>
      <c r="N71" s="8"/>
      <c r="O71" s="8"/>
      <c r="P71" s="8"/>
      <c r="Q71" s="8"/>
      <c r="R71" s="8"/>
      <c r="S71" s="8"/>
      <c r="T71" s="8"/>
      <c r="U71" s="8"/>
      <c r="V71" s="8"/>
    </row>
    <row r="72" spans="2:22" s="9" customFormat="1" ht="15.75" customHeight="1">
      <c r="B72" s="8" t="s">
        <v>37</v>
      </c>
      <c r="F72" s="8"/>
      <c r="N72" s="8"/>
      <c r="O72" s="8"/>
      <c r="P72" s="8"/>
      <c r="Q72" s="8"/>
      <c r="R72" s="8"/>
      <c r="S72" s="8"/>
      <c r="T72" s="8"/>
      <c r="U72" s="8"/>
      <c r="V72" s="8"/>
    </row>
    <row r="73" spans="2:22" s="9" customFormat="1" ht="15.75" customHeight="1">
      <c r="B73" s="9" t="s">
        <v>38</v>
      </c>
      <c r="F73" s="8"/>
      <c r="N73" s="8"/>
      <c r="O73" s="8"/>
      <c r="P73" s="8"/>
      <c r="Q73" s="8"/>
      <c r="R73" s="8"/>
      <c r="S73" s="8"/>
      <c r="T73" s="8"/>
      <c r="U73" s="8"/>
      <c r="V73" s="8"/>
    </row>
    <row r="74" ht="14.25">
      <c r="F74" s="2"/>
    </row>
    <row r="75" ht="14.25">
      <c r="F75" s="2"/>
    </row>
    <row r="76" ht="14.25">
      <c r="F76" s="2"/>
    </row>
    <row r="77" ht="14.25">
      <c r="F77" s="2"/>
    </row>
    <row r="78" ht="14.25">
      <c r="F78" s="2"/>
    </row>
    <row r="79" ht="14.25">
      <c r="F79" s="2"/>
    </row>
    <row r="80" ht="14.25">
      <c r="F80" s="2"/>
    </row>
    <row r="81" ht="14.25">
      <c r="F81" s="2"/>
    </row>
    <row r="82" spans="6:22" ht="14.25">
      <c r="F82" s="2"/>
      <c r="M82" s="3"/>
      <c r="N82" s="5"/>
      <c r="O82" s="5"/>
      <c r="P82" s="5"/>
      <c r="Q82" s="5"/>
      <c r="R82" s="5"/>
      <c r="S82" s="5"/>
      <c r="T82" s="5"/>
      <c r="U82" s="5"/>
      <c r="V82" s="5"/>
    </row>
    <row r="83" spans="6:22" ht="14.25">
      <c r="F83" s="2"/>
      <c r="M83" s="3"/>
      <c r="N83" s="5"/>
      <c r="O83" s="5"/>
      <c r="P83" s="5"/>
      <c r="Q83" s="5"/>
      <c r="R83" s="5"/>
      <c r="S83" s="5"/>
      <c r="T83" s="5"/>
      <c r="U83" s="5"/>
      <c r="V83" s="5"/>
    </row>
    <row r="84" ht="14.25">
      <c r="F84" s="2"/>
    </row>
    <row r="85" ht="14.25">
      <c r="F85" s="2"/>
    </row>
    <row r="86" ht="14.25">
      <c r="F86" s="2"/>
    </row>
    <row r="87" ht="14.25">
      <c r="F87" s="2"/>
    </row>
    <row r="88" ht="14.25">
      <c r="F88" s="2"/>
    </row>
    <row r="89" ht="14.25">
      <c r="F89" s="2"/>
    </row>
    <row r="90" ht="14.25">
      <c r="F90" s="2"/>
    </row>
    <row r="91" ht="14.25">
      <c r="F91" s="2"/>
    </row>
    <row r="92" ht="14.25">
      <c r="F92" s="2"/>
    </row>
    <row r="93" ht="14.25">
      <c r="F93" s="2"/>
    </row>
    <row r="94" ht="14.25">
      <c r="F94" s="2"/>
    </row>
    <row r="95" ht="14.25">
      <c r="F95" s="2"/>
    </row>
    <row r="96" ht="14.25">
      <c r="F96" s="2"/>
    </row>
    <row r="97" ht="14.25">
      <c r="F97" s="2"/>
    </row>
    <row r="98" ht="14.25">
      <c r="F98" s="2"/>
    </row>
    <row r="99" ht="14.25">
      <c r="F99" s="2"/>
    </row>
    <row r="100" ht="14.25">
      <c r="F100" s="2"/>
    </row>
    <row r="101" ht="14.25">
      <c r="F101" s="2"/>
    </row>
    <row r="102" ht="14.25">
      <c r="F102" s="2"/>
    </row>
    <row r="103" ht="14.25">
      <c r="F103" s="2"/>
    </row>
    <row r="104" ht="14.25">
      <c r="F104" s="2"/>
    </row>
    <row r="105" ht="14.25">
      <c r="F105" s="2"/>
    </row>
    <row r="106" ht="14.25">
      <c r="F106" s="2"/>
    </row>
    <row r="107" ht="14.25">
      <c r="F107" s="2"/>
    </row>
    <row r="108" ht="14.25">
      <c r="F108" s="2"/>
    </row>
    <row r="109" ht="14.25">
      <c r="F109" s="2"/>
    </row>
    <row r="110" ht="14.25">
      <c r="F110" s="2"/>
    </row>
    <row r="111" ht="14.25">
      <c r="F111" s="2"/>
    </row>
    <row r="112" ht="14.25">
      <c r="F112" s="2"/>
    </row>
    <row r="113" ht="14.25">
      <c r="F113" s="2"/>
    </row>
    <row r="114" ht="14.25">
      <c r="F114" s="2"/>
    </row>
    <row r="115" ht="14.25">
      <c r="F115" s="2"/>
    </row>
    <row r="116" ht="14.25">
      <c r="F116" s="2"/>
    </row>
    <row r="117" ht="14.25">
      <c r="F117" s="2"/>
    </row>
    <row r="118" ht="14.25">
      <c r="F118" s="2"/>
    </row>
    <row r="119" ht="14.25">
      <c r="F119" s="2"/>
    </row>
    <row r="120" ht="14.25">
      <c r="F120" s="2"/>
    </row>
    <row r="121" ht="14.25">
      <c r="F121" s="2"/>
    </row>
    <row r="122" ht="14.25">
      <c r="F122" s="2"/>
    </row>
    <row r="123" ht="14.25">
      <c r="F123" s="2"/>
    </row>
    <row r="124" ht="14.25">
      <c r="F124" s="2"/>
    </row>
    <row r="125" ht="14.25">
      <c r="F125" s="2"/>
    </row>
    <row r="126" ht="14.25">
      <c r="F126" s="2"/>
    </row>
    <row r="127" ht="14.25">
      <c r="F127" s="2"/>
    </row>
    <row r="128" ht="14.25">
      <c r="F128" s="2"/>
    </row>
    <row r="129" ht="14.25">
      <c r="F129" s="2"/>
    </row>
    <row r="130" ht="14.25">
      <c r="F130" s="2"/>
    </row>
    <row r="131" ht="14.25">
      <c r="F131" s="2"/>
    </row>
    <row r="132" ht="14.25">
      <c r="F132" s="2"/>
    </row>
    <row r="133" ht="14.25">
      <c r="F133" s="2"/>
    </row>
    <row r="134" ht="14.25">
      <c r="F134" s="2"/>
    </row>
    <row r="135" ht="14.25">
      <c r="F135" s="2"/>
    </row>
    <row r="136" ht="14.25">
      <c r="F136" s="2"/>
    </row>
    <row r="137" ht="14.25">
      <c r="F137" s="2"/>
    </row>
    <row r="138" ht="14.25">
      <c r="F138" s="2"/>
    </row>
    <row r="139" ht="14.25">
      <c r="F139" s="2"/>
    </row>
    <row r="140" ht="14.25">
      <c r="F140" s="2"/>
    </row>
  </sheetData>
  <mergeCells count="53">
    <mergeCell ref="B71:J71"/>
    <mergeCell ref="A1:M1"/>
    <mergeCell ref="L4:M4"/>
    <mergeCell ref="B66:D66"/>
    <mergeCell ref="B67:D67"/>
    <mergeCell ref="B56:D56"/>
    <mergeCell ref="B57:D57"/>
    <mergeCell ref="B58:D58"/>
    <mergeCell ref="B59:D59"/>
    <mergeCell ref="B51:D51"/>
    <mergeCell ref="B52:D52"/>
    <mergeCell ref="B68:D68"/>
    <mergeCell ref="B69:D69"/>
    <mergeCell ref="B60:D60"/>
    <mergeCell ref="B62:D62"/>
    <mergeCell ref="B63:D63"/>
    <mergeCell ref="B64:D64"/>
    <mergeCell ref="B53:D53"/>
    <mergeCell ref="B54:D54"/>
    <mergeCell ref="A37:E39"/>
    <mergeCell ref="B46:D46"/>
    <mergeCell ref="B48:D48"/>
    <mergeCell ref="B50:D50"/>
    <mergeCell ref="B35:D35"/>
    <mergeCell ref="B34:D34"/>
    <mergeCell ref="B33:D33"/>
    <mergeCell ref="B32:D32"/>
    <mergeCell ref="B19:D19"/>
    <mergeCell ref="B18:D18"/>
    <mergeCell ref="B30:D30"/>
    <mergeCell ref="B29:D29"/>
    <mergeCell ref="B28:D28"/>
    <mergeCell ref="B23:D23"/>
    <mergeCell ref="B26:D26"/>
    <mergeCell ref="B22:D22"/>
    <mergeCell ref="B20:D20"/>
    <mergeCell ref="L38:M38"/>
    <mergeCell ref="B17:D17"/>
    <mergeCell ref="B16:D16"/>
    <mergeCell ref="B14:D14"/>
    <mergeCell ref="J37:M37"/>
    <mergeCell ref="F37:G38"/>
    <mergeCell ref="H37:I38"/>
    <mergeCell ref="J38:K38"/>
    <mergeCell ref="B25:D25"/>
    <mergeCell ref="B24:D24"/>
    <mergeCell ref="B12:D12"/>
    <mergeCell ref="A3:E5"/>
    <mergeCell ref="U2:V2"/>
    <mergeCell ref="H3:L3"/>
    <mergeCell ref="F3:G4"/>
    <mergeCell ref="H4:I4"/>
    <mergeCell ref="J4:K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80" r:id="rId1"/>
  <rowBreaks count="2" manualBreakCount="2">
    <brk id="73" max="12" man="1"/>
    <brk id="74" max="12" man="1"/>
  </rowBreaks>
  <ignoredErrors>
    <ignoredError sqref="F24:M24 F33:G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showGridLines="0" showZeros="0" zoomScale="75" zoomScaleNormal="75" zoomScaleSheetLayoutView="85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4.00390625" style="1" customWidth="1"/>
    <col min="4" max="4" width="5.75390625" style="1" customWidth="1"/>
    <col min="5" max="5" width="0.875" style="1" customWidth="1"/>
    <col min="6" max="17" width="10.75390625" style="1" customWidth="1"/>
    <col min="18" max="18" width="10.875" style="1" customWidth="1"/>
    <col min="19" max="19" width="4.00390625" style="1" customWidth="1"/>
    <col min="20" max="16384" width="8.625" style="1" customWidth="1"/>
  </cols>
  <sheetData>
    <row r="1" spans="1:22" ht="25.5">
      <c r="A1" s="116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2"/>
      <c r="O1" s="4"/>
      <c r="P1" s="4"/>
      <c r="Q1" s="4"/>
      <c r="R1" s="4"/>
      <c r="S1" s="4"/>
      <c r="T1" s="4"/>
      <c r="U1" s="4"/>
      <c r="V1" s="4"/>
    </row>
    <row r="2" spans="1:17" ht="29.25" customHeight="1" thickBot="1">
      <c r="A2" s="30"/>
      <c r="B2" s="31" t="s">
        <v>56</v>
      </c>
      <c r="C2" s="31"/>
      <c r="D2" s="31"/>
      <c r="E2" s="31"/>
      <c r="F2" s="31"/>
      <c r="G2" s="31"/>
      <c r="H2" s="31"/>
      <c r="I2" s="31"/>
      <c r="J2" s="30"/>
      <c r="K2" s="30"/>
      <c r="L2" s="30"/>
      <c r="M2" s="30"/>
      <c r="N2" s="30"/>
      <c r="O2" s="30"/>
      <c r="P2" s="30"/>
      <c r="Q2" s="32" t="s">
        <v>40</v>
      </c>
    </row>
    <row r="3" spans="1:17" s="34" customFormat="1" ht="18.75" customHeight="1">
      <c r="A3" s="98" t="s">
        <v>66</v>
      </c>
      <c r="B3" s="98"/>
      <c r="C3" s="98"/>
      <c r="D3" s="98"/>
      <c r="E3" s="99"/>
      <c r="F3" s="107" t="s">
        <v>41</v>
      </c>
      <c r="G3" s="108"/>
      <c r="H3" s="109"/>
      <c r="I3" s="93" t="s">
        <v>57</v>
      </c>
      <c r="J3" s="94"/>
      <c r="K3" s="94"/>
      <c r="L3" s="94"/>
      <c r="M3" s="94"/>
      <c r="N3" s="94"/>
      <c r="O3" s="94"/>
      <c r="P3" s="94"/>
      <c r="Q3" s="33" t="s">
        <v>42</v>
      </c>
    </row>
    <row r="4" spans="1:17" s="34" customFormat="1" ht="18.75" customHeight="1">
      <c r="A4" s="114"/>
      <c r="B4" s="114"/>
      <c r="C4" s="114"/>
      <c r="D4" s="114"/>
      <c r="E4" s="115"/>
      <c r="F4" s="110"/>
      <c r="G4" s="111"/>
      <c r="H4" s="112"/>
      <c r="I4" s="60" t="s">
        <v>31</v>
      </c>
      <c r="J4" s="61"/>
      <c r="K4" s="105"/>
      <c r="L4" s="60" t="s">
        <v>32</v>
      </c>
      <c r="M4" s="61"/>
      <c r="N4" s="105"/>
      <c r="O4" s="60" t="s">
        <v>52</v>
      </c>
      <c r="P4" s="113"/>
      <c r="Q4" s="113"/>
    </row>
    <row r="5" spans="1:18" s="34" customFormat="1" ht="18.75" customHeight="1">
      <c r="A5" s="101"/>
      <c r="B5" s="101"/>
      <c r="C5" s="101"/>
      <c r="D5" s="101"/>
      <c r="E5" s="102"/>
      <c r="F5" s="38" t="s">
        <v>43</v>
      </c>
      <c r="G5" s="39" t="s">
        <v>44</v>
      </c>
      <c r="H5" s="39" t="s">
        <v>45</v>
      </c>
      <c r="I5" s="39" t="s">
        <v>43</v>
      </c>
      <c r="J5" s="39" t="s">
        <v>44</v>
      </c>
      <c r="K5" s="39" t="s">
        <v>45</v>
      </c>
      <c r="L5" s="39" t="s">
        <v>43</v>
      </c>
      <c r="M5" s="39" t="s">
        <v>44</v>
      </c>
      <c r="N5" s="39" t="s">
        <v>45</v>
      </c>
      <c r="O5" s="39" t="s">
        <v>43</v>
      </c>
      <c r="P5" s="37" t="s">
        <v>44</v>
      </c>
      <c r="Q5" s="37" t="s">
        <v>45</v>
      </c>
      <c r="R5" s="40"/>
    </row>
    <row r="6" spans="1:17" s="34" customFormat="1" ht="5.25" customHeight="1">
      <c r="A6" s="35"/>
      <c r="B6" s="35"/>
      <c r="C6" s="35"/>
      <c r="D6" s="35"/>
      <c r="E6" s="36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2:17" s="34" customFormat="1" ht="18.75" customHeight="1">
      <c r="B7" s="34" t="s">
        <v>26</v>
      </c>
      <c r="C7" s="44">
        <v>23</v>
      </c>
      <c r="D7" s="41" t="s">
        <v>50</v>
      </c>
      <c r="E7" s="42"/>
      <c r="F7" s="46">
        <v>29024</v>
      </c>
      <c r="G7" s="46">
        <v>12260</v>
      </c>
      <c r="H7" s="46">
        <v>16764</v>
      </c>
      <c r="I7" s="46">
        <v>27802</v>
      </c>
      <c r="J7" s="46">
        <v>11088</v>
      </c>
      <c r="K7" s="46">
        <v>16714</v>
      </c>
      <c r="L7" s="46">
        <v>1139</v>
      </c>
      <c r="M7" s="46">
        <v>1099</v>
      </c>
      <c r="N7" s="46">
        <v>40</v>
      </c>
      <c r="O7" s="46">
        <v>53</v>
      </c>
      <c r="P7" s="46">
        <v>43</v>
      </c>
      <c r="Q7" s="46">
        <v>10</v>
      </c>
    </row>
    <row r="8" spans="3:17" s="34" customFormat="1" ht="18.75" customHeight="1">
      <c r="C8" s="44">
        <v>24</v>
      </c>
      <c r="D8" s="44"/>
      <c r="E8" s="42"/>
      <c r="F8" s="46">
        <v>28250</v>
      </c>
      <c r="G8" s="46">
        <v>11656</v>
      </c>
      <c r="H8" s="46">
        <v>16594</v>
      </c>
      <c r="I8" s="46">
        <v>27062</v>
      </c>
      <c r="J8" s="46">
        <v>10596</v>
      </c>
      <c r="K8" s="46">
        <v>16466</v>
      </c>
      <c r="L8" s="46">
        <v>1102</v>
      </c>
      <c r="M8" s="46">
        <v>984</v>
      </c>
      <c r="N8" s="46">
        <v>118</v>
      </c>
      <c r="O8" s="46">
        <v>56</v>
      </c>
      <c r="P8" s="46">
        <v>46</v>
      </c>
      <c r="Q8" s="46">
        <v>10</v>
      </c>
    </row>
    <row r="9" spans="3:17" s="34" customFormat="1" ht="5.25" customHeight="1">
      <c r="C9" s="44"/>
      <c r="D9" s="44"/>
      <c r="E9" s="42"/>
      <c r="F9" s="46"/>
      <c r="G9" s="46"/>
      <c r="H9" s="46"/>
      <c r="I9" s="46"/>
      <c r="J9" s="46"/>
      <c r="K9" s="46"/>
      <c r="L9" s="46"/>
      <c r="M9" s="46"/>
      <c r="N9" s="46"/>
      <c r="O9" s="58"/>
      <c r="P9" s="58"/>
      <c r="Q9" s="46"/>
    </row>
    <row r="10" spans="3:17" s="34" customFormat="1" ht="18.75" customHeight="1">
      <c r="C10" s="44">
        <v>25</v>
      </c>
      <c r="D10" s="44"/>
      <c r="E10" s="42"/>
      <c r="F10" s="46">
        <f>I10+L10+O10+F44</f>
        <v>27444</v>
      </c>
      <c r="G10" s="46">
        <f>J10+M10+P10+G44</f>
        <v>11124</v>
      </c>
      <c r="H10" s="46">
        <f>K10+N10+Q10</f>
        <v>16320</v>
      </c>
      <c r="I10" s="46">
        <f>SUM(I16:I35)</f>
        <v>26291</v>
      </c>
      <c r="J10" s="46">
        <f>SUM(J16:J35)</f>
        <v>10103</v>
      </c>
      <c r="K10" s="46">
        <f>SUM(K16:K35)</f>
        <v>16188</v>
      </c>
      <c r="L10" s="46">
        <f>L16+L24</f>
        <v>1071</v>
      </c>
      <c r="M10" s="46">
        <f>M16+M24</f>
        <v>949</v>
      </c>
      <c r="N10" s="46">
        <f>N16+N24</f>
        <v>122</v>
      </c>
      <c r="O10" s="46">
        <f>SUM(P10:Q10)</f>
        <v>53</v>
      </c>
      <c r="P10" s="46">
        <v>43</v>
      </c>
      <c r="Q10" s="46">
        <v>10</v>
      </c>
    </row>
    <row r="11" spans="4:17" s="34" customFormat="1" ht="5.25" customHeight="1">
      <c r="D11" s="44"/>
      <c r="E11" s="42"/>
      <c r="F11" s="46"/>
      <c r="G11" s="46">
        <f>J11+M11+P11+G45+J45</f>
        <v>0</v>
      </c>
      <c r="H11" s="46"/>
      <c r="I11" s="46"/>
      <c r="J11" s="46"/>
      <c r="K11" s="46"/>
      <c r="L11" s="46"/>
      <c r="M11" s="46"/>
      <c r="N11" s="46"/>
      <c r="O11" s="58"/>
      <c r="P11" s="58"/>
      <c r="Q11" s="46"/>
    </row>
    <row r="12" spans="2:17" s="34" customFormat="1" ht="18.75" customHeight="1">
      <c r="B12" s="69" t="s">
        <v>7</v>
      </c>
      <c r="C12" s="69"/>
      <c r="D12" s="69"/>
      <c r="E12" s="42"/>
      <c r="F12" s="46">
        <f aca="true" t="shared" si="0" ref="F12:K12">SUM(F16:F30)</f>
        <v>22236</v>
      </c>
      <c r="G12" s="46">
        <f t="shared" si="0"/>
        <v>9578</v>
      </c>
      <c r="H12" s="46">
        <f t="shared" si="0"/>
        <v>12658</v>
      </c>
      <c r="I12" s="46">
        <f t="shared" si="0"/>
        <v>21136</v>
      </c>
      <c r="J12" s="46">
        <f t="shared" si="0"/>
        <v>8600</v>
      </c>
      <c r="K12" s="46">
        <f t="shared" si="0"/>
        <v>12536</v>
      </c>
      <c r="L12" s="46">
        <v>1071</v>
      </c>
      <c r="M12" s="46">
        <v>949</v>
      </c>
      <c r="N12" s="46">
        <v>122</v>
      </c>
      <c r="O12" s="46" t="s">
        <v>39</v>
      </c>
      <c r="P12" s="46" t="s">
        <v>39</v>
      </c>
      <c r="Q12" s="46" t="s">
        <v>39</v>
      </c>
    </row>
    <row r="13" spans="2:17" s="34" customFormat="1" ht="5.25" customHeight="1">
      <c r="B13" s="41"/>
      <c r="C13" s="41"/>
      <c r="D13" s="41"/>
      <c r="E13" s="42"/>
      <c r="F13" s="46">
        <f>I13+L13+F47</f>
        <v>0</v>
      </c>
      <c r="G13" s="46">
        <f>J13+M13+G47</f>
        <v>0</v>
      </c>
      <c r="H13" s="46"/>
      <c r="I13" s="58"/>
      <c r="J13" s="58"/>
      <c r="K13" s="58"/>
      <c r="L13" s="46"/>
      <c r="M13" s="46"/>
      <c r="N13" s="46"/>
      <c r="O13" s="58"/>
      <c r="P13" s="58"/>
      <c r="Q13" s="46"/>
    </row>
    <row r="14" spans="2:17" s="34" customFormat="1" ht="18.75" customHeight="1">
      <c r="B14" s="69" t="s">
        <v>8</v>
      </c>
      <c r="C14" s="69"/>
      <c r="D14" s="69"/>
      <c r="E14" s="42"/>
      <c r="F14" s="46">
        <f aca="true" t="shared" si="1" ref="F14:K14">SUM(F32:F35)</f>
        <v>5208</v>
      </c>
      <c r="G14" s="46">
        <f t="shared" si="1"/>
        <v>1546</v>
      </c>
      <c r="H14" s="46">
        <f t="shared" si="1"/>
        <v>3662</v>
      </c>
      <c r="I14" s="46">
        <f t="shared" si="1"/>
        <v>5155</v>
      </c>
      <c r="J14" s="46">
        <f t="shared" si="1"/>
        <v>1503</v>
      </c>
      <c r="K14" s="46">
        <f t="shared" si="1"/>
        <v>3652</v>
      </c>
      <c r="L14" s="46" t="s">
        <v>58</v>
      </c>
      <c r="M14" s="46" t="s">
        <v>58</v>
      </c>
      <c r="N14" s="46" t="s">
        <v>58</v>
      </c>
      <c r="O14" s="46">
        <v>53</v>
      </c>
      <c r="P14" s="46">
        <v>43</v>
      </c>
      <c r="Q14" s="46">
        <v>10</v>
      </c>
    </row>
    <row r="15" spans="2:17" s="34" customFormat="1" ht="5.25" customHeight="1">
      <c r="B15" s="41"/>
      <c r="C15" s="41"/>
      <c r="D15" s="41"/>
      <c r="E15" s="42"/>
      <c r="F15" s="46">
        <f>I15+L15+F49+O15</f>
        <v>0</v>
      </c>
      <c r="G15" s="46"/>
      <c r="H15" s="46"/>
      <c r="I15" s="58"/>
      <c r="J15" s="58"/>
      <c r="K15" s="58"/>
      <c r="L15" s="46"/>
      <c r="M15" s="46"/>
      <c r="N15" s="46"/>
      <c r="O15" s="58"/>
      <c r="P15" s="58"/>
      <c r="Q15" s="46"/>
    </row>
    <row r="16" spans="2:17" s="34" customFormat="1" ht="18.75" customHeight="1">
      <c r="B16" s="69" t="s">
        <v>9</v>
      </c>
      <c r="C16" s="69"/>
      <c r="D16" s="69"/>
      <c r="E16" s="42"/>
      <c r="F16" s="46">
        <f>SUM(G16:H16)</f>
        <v>1602</v>
      </c>
      <c r="G16" s="46">
        <f>J16+M16+F50</f>
        <v>773</v>
      </c>
      <c r="H16" s="46">
        <f>K16+N16</f>
        <v>829</v>
      </c>
      <c r="I16" s="46">
        <f>SUM(J16:K16)</f>
        <v>1478</v>
      </c>
      <c r="J16" s="46">
        <f>101+31+130+89+120+34+151</f>
        <v>656</v>
      </c>
      <c r="K16" s="46">
        <f>95+40+95+25+249+16+302</f>
        <v>822</v>
      </c>
      <c r="L16" s="46">
        <f>SUM(M16:N16)</f>
        <v>95</v>
      </c>
      <c r="M16" s="46">
        <f>63+25</f>
        <v>88</v>
      </c>
      <c r="N16" s="46">
        <f>7</f>
        <v>7</v>
      </c>
      <c r="O16" s="46" t="s">
        <v>59</v>
      </c>
      <c r="P16" s="46" t="s">
        <v>59</v>
      </c>
      <c r="Q16" s="46" t="s">
        <v>59</v>
      </c>
    </row>
    <row r="17" spans="2:17" s="34" customFormat="1" ht="18.75" customHeight="1">
      <c r="B17" s="69" t="s">
        <v>10</v>
      </c>
      <c r="C17" s="69"/>
      <c r="D17" s="69"/>
      <c r="E17" s="42"/>
      <c r="F17" s="46">
        <f>SUM(G17:H17)</f>
        <v>1661</v>
      </c>
      <c r="G17" s="46">
        <f aca="true" t="shared" si="2" ref="G17:H20">J17</f>
        <v>1137</v>
      </c>
      <c r="H17" s="46">
        <f t="shared" si="2"/>
        <v>524</v>
      </c>
      <c r="I17" s="46">
        <f aca="true" t="shared" si="3" ref="I17:I35">SUM(J17:K17)</f>
        <v>1661</v>
      </c>
      <c r="J17" s="46">
        <f>58+190+122+236+531</f>
        <v>1137</v>
      </c>
      <c r="K17" s="46">
        <f>64+20+32+252+156</f>
        <v>524</v>
      </c>
      <c r="L17" s="46" t="s">
        <v>39</v>
      </c>
      <c r="M17" s="46" t="s">
        <v>39</v>
      </c>
      <c r="N17" s="46" t="s">
        <v>39</v>
      </c>
      <c r="O17" s="46" t="s">
        <v>39</v>
      </c>
      <c r="P17" s="46" t="s">
        <v>39</v>
      </c>
      <c r="Q17" s="46" t="s">
        <v>39</v>
      </c>
    </row>
    <row r="18" spans="2:17" s="34" customFormat="1" ht="18.75" customHeight="1">
      <c r="B18" s="69" t="s">
        <v>11</v>
      </c>
      <c r="C18" s="69"/>
      <c r="D18" s="69"/>
      <c r="E18" s="42"/>
      <c r="F18" s="46">
        <f aca="true" t="shared" si="4" ref="F18:F35">SUM(G18:H18)</f>
        <v>391</v>
      </c>
      <c r="G18" s="46">
        <f t="shared" si="2"/>
        <v>311</v>
      </c>
      <c r="H18" s="46">
        <f t="shared" si="2"/>
        <v>80</v>
      </c>
      <c r="I18" s="46">
        <f t="shared" si="3"/>
        <v>391</v>
      </c>
      <c r="J18" s="46">
        <f>170+141</f>
        <v>311</v>
      </c>
      <c r="K18" s="46">
        <f>71+9</f>
        <v>80</v>
      </c>
      <c r="L18" s="46" t="s">
        <v>60</v>
      </c>
      <c r="M18" s="46" t="s">
        <v>60</v>
      </c>
      <c r="N18" s="46" t="s">
        <v>60</v>
      </c>
      <c r="O18" s="46" t="s">
        <v>60</v>
      </c>
      <c r="P18" s="46" t="s">
        <v>60</v>
      </c>
      <c r="Q18" s="46" t="s">
        <v>60</v>
      </c>
    </row>
    <row r="19" spans="2:17" s="34" customFormat="1" ht="18.75" customHeight="1">
      <c r="B19" s="69" t="s">
        <v>12</v>
      </c>
      <c r="C19" s="69"/>
      <c r="D19" s="69"/>
      <c r="E19" s="42"/>
      <c r="F19" s="46">
        <f t="shared" si="4"/>
        <v>516</v>
      </c>
      <c r="G19" s="46">
        <f t="shared" si="2"/>
        <v>272</v>
      </c>
      <c r="H19" s="46">
        <f t="shared" si="2"/>
        <v>244</v>
      </c>
      <c r="I19" s="46">
        <f t="shared" si="3"/>
        <v>516</v>
      </c>
      <c r="J19" s="46">
        <f>74+106+92</f>
        <v>272</v>
      </c>
      <c r="K19" s="46">
        <f>217+19+8</f>
        <v>244</v>
      </c>
      <c r="L19" s="46" t="s">
        <v>60</v>
      </c>
      <c r="M19" s="46" t="s">
        <v>60</v>
      </c>
      <c r="N19" s="46" t="s">
        <v>60</v>
      </c>
      <c r="O19" s="46" t="s">
        <v>60</v>
      </c>
      <c r="P19" s="46" t="s">
        <v>60</v>
      </c>
      <c r="Q19" s="46" t="s">
        <v>60</v>
      </c>
    </row>
    <row r="20" spans="2:17" s="34" customFormat="1" ht="18.75" customHeight="1">
      <c r="B20" s="69" t="s">
        <v>13</v>
      </c>
      <c r="C20" s="69"/>
      <c r="D20" s="69"/>
      <c r="E20" s="42"/>
      <c r="F20" s="46">
        <f t="shared" si="4"/>
        <v>182</v>
      </c>
      <c r="G20" s="46">
        <f t="shared" si="2"/>
        <v>135</v>
      </c>
      <c r="H20" s="46">
        <f t="shared" si="2"/>
        <v>47</v>
      </c>
      <c r="I20" s="46">
        <f t="shared" si="3"/>
        <v>182</v>
      </c>
      <c r="J20" s="58">
        <f>76+59</f>
        <v>135</v>
      </c>
      <c r="K20" s="46">
        <f>27+20</f>
        <v>47</v>
      </c>
      <c r="L20" s="46" t="s">
        <v>60</v>
      </c>
      <c r="M20" s="46" t="s">
        <v>60</v>
      </c>
      <c r="N20" s="46" t="s">
        <v>60</v>
      </c>
      <c r="O20" s="46" t="s">
        <v>60</v>
      </c>
      <c r="P20" s="46" t="s">
        <v>60</v>
      </c>
      <c r="Q20" s="46" t="s">
        <v>60</v>
      </c>
    </row>
    <row r="21" spans="2:17" s="34" customFormat="1" ht="5.25" customHeight="1">
      <c r="B21" s="41"/>
      <c r="C21" s="41"/>
      <c r="D21" s="41"/>
      <c r="E21" s="42"/>
      <c r="F21" s="46">
        <f t="shared" si="4"/>
        <v>0</v>
      </c>
      <c r="G21" s="46">
        <f>J21</f>
        <v>0</v>
      </c>
      <c r="H21" s="46"/>
      <c r="I21" s="46">
        <f>SUM(J21:K21)</f>
        <v>0</v>
      </c>
      <c r="J21" s="58"/>
      <c r="K21" s="46"/>
      <c r="L21" s="46" t="s">
        <v>39</v>
      </c>
      <c r="M21" s="46" t="s">
        <v>39</v>
      </c>
      <c r="N21" s="46" t="s">
        <v>39</v>
      </c>
      <c r="O21" s="46" t="s">
        <v>39</v>
      </c>
      <c r="P21" s="46" t="s">
        <v>39</v>
      </c>
      <c r="Q21" s="46" t="s">
        <v>39</v>
      </c>
    </row>
    <row r="22" spans="2:17" s="34" customFormat="1" ht="18.75" customHeight="1">
      <c r="B22" s="69" t="s">
        <v>14</v>
      </c>
      <c r="C22" s="69"/>
      <c r="D22" s="69"/>
      <c r="E22" s="42"/>
      <c r="F22" s="46">
        <f t="shared" si="4"/>
        <v>3114</v>
      </c>
      <c r="G22" s="46">
        <f>J22</f>
        <v>1008</v>
      </c>
      <c r="H22" s="46">
        <f>K22</f>
        <v>2106</v>
      </c>
      <c r="I22" s="46">
        <f t="shared" si="3"/>
        <v>3114</v>
      </c>
      <c r="J22" s="46">
        <f>309+57+236+68+149+189</f>
        <v>1008</v>
      </c>
      <c r="K22" s="46">
        <f>589+122+343+182+437+433</f>
        <v>2106</v>
      </c>
      <c r="L22" s="46" t="s">
        <v>61</v>
      </c>
      <c r="M22" s="46" t="s">
        <v>61</v>
      </c>
      <c r="N22" s="46" t="s">
        <v>61</v>
      </c>
      <c r="O22" s="46" t="s">
        <v>61</v>
      </c>
      <c r="P22" s="46" t="s">
        <v>61</v>
      </c>
      <c r="Q22" s="46" t="s">
        <v>61</v>
      </c>
    </row>
    <row r="23" spans="2:17" s="34" customFormat="1" ht="18.75" customHeight="1">
      <c r="B23" s="69" t="s">
        <v>15</v>
      </c>
      <c r="C23" s="69"/>
      <c r="D23" s="69"/>
      <c r="E23" s="42"/>
      <c r="F23" s="46">
        <f t="shared" si="4"/>
        <v>834</v>
      </c>
      <c r="G23" s="46">
        <f>J23</f>
        <v>260</v>
      </c>
      <c r="H23" s="46">
        <f>K23</f>
        <v>574</v>
      </c>
      <c r="I23" s="46">
        <f t="shared" si="3"/>
        <v>834</v>
      </c>
      <c r="J23" s="46">
        <v>260</v>
      </c>
      <c r="K23" s="46">
        <v>574</v>
      </c>
      <c r="L23" s="46" t="s">
        <v>61</v>
      </c>
      <c r="M23" s="46" t="s">
        <v>61</v>
      </c>
      <c r="N23" s="46" t="s">
        <v>61</v>
      </c>
      <c r="O23" s="46" t="s">
        <v>61</v>
      </c>
      <c r="P23" s="46" t="s">
        <v>61</v>
      </c>
      <c r="Q23" s="46" t="s">
        <v>61</v>
      </c>
    </row>
    <row r="24" spans="2:17" s="34" customFormat="1" ht="18.75" customHeight="1">
      <c r="B24" s="59" t="s">
        <v>21</v>
      </c>
      <c r="C24" s="59"/>
      <c r="D24" s="59"/>
      <c r="E24" s="42"/>
      <c r="F24" s="46">
        <f t="shared" si="4"/>
        <v>5354</v>
      </c>
      <c r="G24" s="46">
        <f>J24+M24</f>
        <v>2652</v>
      </c>
      <c r="H24" s="46">
        <f>K24+N24</f>
        <v>2702</v>
      </c>
      <c r="I24" s="46">
        <f t="shared" si="3"/>
        <v>4378</v>
      </c>
      <c r="J24" s="46">
        <f>226+43+102+241+53+382+154+125+29+91+75+270</f>
        <v>1791</v>
      </c>
      <c r="K24" s="46">
        <f>346+11+123+450+92+373+236+241+90+220+119+286</f>
        <v>2587</v>
      </c>
      <c r="L24" s="46">
        <f>SUM(M24:N24)</f>
        <v>976</v>
      </c>
      <c r="M24" s="46">
        <f>44+817</f>
        <v>861</v>
      </c>
      <c r="N24" s="46">
        <f>1+114</f>
        <v>115</v>
      </c>
      <c r="O24" s="46" t="s">
        <v>39</v>
      </c>
      <c r="P24" s="46" t="s">
        <v>39</v>
      </c>
      <c r="Q24" s="46" t="s">
        <v>39</v>
      </c>
    </row>
    <row r="25" spans="1:17" s="34" customFormat="1" ht="18.75" customHeight="1">
      <c r="A25" s="40"/>
      <c r="B25" s="69" t="s">
        <v>20</v>
      </c>
      <c r="C25" s="69"/>
      <c r="D25" s="69"/>
      <c r="E25" s="42"/>
      <c r="F25" s="46">
        <f t="shared" si="4"/>
        <v>3001</v>
      </c>
      <c r="G25" s="46">
        <f aca="true" t="shared" si="5" ref="G25:H32">J25</f>
        <v>1073</v>
      </c>
      <c r="H25" s="46">
        <v>1928</v>
      </c>
      <c r="I25" s="46">
        <f t="shared" si="3"/>
        <v>3001</v>
      </c>
      <c r="J25" s="46">
        <f>258+343+147+211+114</f>
        <v>1073</v>
      </c>
      <c r="K25" s="46">
        <f>614+374+96+493+351</f>
        <v>1928</v>
      </c>
      <c r="L25" s="46" t="s">
        <v>62</v>
      </c>
      <c r="M25" s="46" t="s">
        <v>62</v>
      </c>
      <c r="N25" s="46" t="s">
        <v>62</v>
      </c>
      <c r="O25" s="46" t="s">
        <v>62</v>
      </c>
      <c r="P25" s="46" t="s">
        <v>62</v>
      </c>
      <c r="Q25" s="46" t="s">
        <v>62</v>
      </c>
    </row>
    <row r="26" spans="2:17" s="34" customFormat="1" ht="18.75" customHeight="1">
      <c r="B26" s="69" t="s">
        <v>22</v>
      </c>
      <c r="C26" s="69"/>
      <c r="D26" s="69"/>
      <c r="E26" s="42"/>
      <c r="F26" s="46">
        <f t="shared" si="4"/>
        <v>2777</v>
      </c>
      <c r="G26" s="46">
        <f t="shared" si="5"/>
        <v>977</v>
      </c>
      <c r="H26" s="46">
        <f t="shared" si="5"/>
        <v>1800</v>
      </c>
      <c r="I26" s="46">
        <f t="shared" si="3"/>
        <v>2777</v>
      </c>
      <c r="J26" s="58">
        <f>246+496+235</f>
        <v>977</v>
      </c>
      <c r="K26" s="46">
        <f>760+830+210</f>
        <v>1800</v>
      </c>
      <c r="L26" s="46" t="s">
        <v>48</v>
      </c>
      <c r="M26" s="46" t="s">
        <v>48</v>
      </c>
      <c r="N26" s="46" t="s">
        <v>48</v>
      </c>
      <c r="O26" s="46" t="s">
        <v>48</v>
      </c>
      <c r="P26" s="46" t="s">
        <v>48</v>
      </c>
      <c r="Q26" s="46" t="s">
        <v>48</v>
      </c>
    </row>
    <row r="27" spans="2:17" s="34" customFormat="1" ht="5.25" customHeight="1">
      <c r="B27" s="41"/>
      <c r="C27" s="41"/>
      <c r="D27" s="41"/>
      <c r="E27" s="42"/>
      <c r="F27" s="46">
        <f t="shared" si="4"/>
        <v>0</v>
      </c>
      <c r="G27" s="46">
        <f t="shared" si="5"/>
        <v>0</v>
      </c>
      <c r="H27" s="46">
        <f t="shared" si="5"/>
        <v>0</v>
      </c>
      <c r="I27" s="46"/>
      <c r="J27" s="58"/>
      <c r="K27" s="46">
        <f>I27-J27</f>
        <v>0</v>
      </c>
      <c r="L27" s="46" t="s">
        <v>48</v>
      </c>
      <c r="M27" s="46" t="s">
        <v>48</v>
      </c>
      <c r="N27" s="46" t="s">
        <v>48</v>
      </c>
      <c r="O27" s="46" t="s">
        <v>48</v>
      </c>
      <c r="P27" s="46" t="s">
        <v>48</v>
      </c>
      <c r="Q27" s="46" t="s">
        <v>48</v>
      </c>
    </row>
    <row r="28" spans="2:17" s="34" customFormat="1" ht="18.75" customHeight="1">
      <c r="B28" s="69" t="s">
        <v>23</v>
      </c>
      <c r="C28" s="69"/>
      <c r="D28" s="69"/>
      <c r="E28" s="42"/>
      <c r="F28" s="46">
        <f t="shared" si="4"/>
        <v>1677</v>
      </c>
      <c r="G28" s="46">
        <f t="shared" si="5"/>
        <v>468</v>
      </c>
      <c r="H28" s="46">
        <f t="shared" si="5"/>
        <v>1209</v>
      </c>
      <c r="I28" s="46">
        <f t="shared" si="3"/>
        <v>1677</v>
      </c>
      <c r="J28" s="46">
        <f>107+125+149+87</f>
        <v>468</v>
      </c>
      <c r="K28" s="46">
        <f>123+45+740+301</f>
        <v>1209</v>
      </c>
      <c r="L28" s="46" t="s">
        <v>39</v>
      </c>
      <c r="M28" s="46" t="s">
        <v>39</v>
      </c>
      <c r="N28" s="46" t="s">
        <v>39</v>
      </c>
      <c r="O28" s="46" t="s">
        <v>39</v>
      </c>
      <c r="P28" s="46" t="s">
        <v>39</v>
      </c>
      <c r="Q28" s="46" t="s">
        <v>39</v>
      </c>
    </row>
    <row r="29" spans="2:17" s="34" customFormat="1" ht="18.75" customHeight="1">
      <c r="B29" s="69" t="s">
        <v>24</v>
      </c>
      <c r="C29" s="69"/>
      <c r="D29" s="69"/>
      <c r="E29" s="42"/>
      <c r="F29" s="46">
        <f t="shared" si="4"/>
        <v>571</v>
      </c>
      <c r="G29" s="46">
        <f t="shared" si="5"/>
        <v>193</v>
      </c>
      <c r="H29" s="46">
        <f t="shared" si="5"/>
        <v>378</v>
      </c>
      <c r="I29" s="46">
        <f t="shared" si="3"/>
        <v>571</v>
      </c>
      <c r="J29" s="46">
        <f>27+27+139</f>
        <v>193</v>
      </c>
      <c r="K29" s="46">
        <f>17+31+330</f>
        <v>378</v>
      </c>
      <c r="L29" s="46" t="s">
        <v>39</v>
      </c>
      <c r="M29" s="46" t="s">
        <v>39</v>
      </c>
      <c r="N29" s="46" t="s">
        <v>39</v>
      </c>
      <c r="O29" s="46" t="s">
        <v>39</v>
      </c>
      <c r="P29" s="46" t="s">
        <v>39</v>
      </c>
      <c r="Q29" s="46" t="s">
        <v>39</v>
      </c>
    </row>
    <row r="30" spans="2:17" s="34" customFormat="1" ht="18.75" customHeight="1">
      <c r="B30" s="69" t="s">
        <v>25</v>
      </c>
      <c r="C30" s="69"/>
      <c r="D30" s="69"/>
      <c r="E30" s="42"/>
      <c r="F30" s="46">
        <f t="shared" si="4"/>
        <v>556</v>
      </c>
      <c r="G30" s="46">
        <f t="shared" si="5"/>
        <v>319</v>
      </c>
      <c r="H30" s="46">
        <f t="shared" si="5"/>
        <v>237</v>
      </c>
      <c r="I30" s="46">
        <f t="shared" si="3"/>
        <v>556</v>
      </c>
      <c r="J30" s="46">
        <f>110+53+44+64+48</f>
        <v>319</v>
      </c>
      <c r="K30" s="46">
        <f>159+31+13+25+9</f>
        <v>237</v>
      </c>
      <c r="L30" s="46" t="s">
        <v>49</v>
      </c>
      <c r="M30" s="46" t="s">
        <v>49</v>
      </c>
      <c r="N30" s="46" t="s">
        <v>49</v>
      </c>
      <c r="O30" s="46" t="s">
        <v>49</v>
      </c>
      <c r="P30" s="46" t="s">
        <v>49</v>
      </c>
      <c r="Q30" s="46" t="s">
        <v>49</v>
      </c>
    </row>
    <row r="31" spans="2:17" s="34" customFormat="1" ht="5.25" customHeight="1">
      <c r="B31" s="41"/>
      <c r="C31" s="41"/>
      <c r="D31" s="41"/>
      <c r="E31" s="42"/>
      <c r="F31" s="46">
        <f t="shared" si="4"/>
        <v>0</v>
      </c>
      <c r="G31" s="46">
        <f t="shared" si="5"/>
        <v>0</v>
      </c>
      <c r="H31" s="46">
        <f>K31</f>
        <v>0</v>
      </c>
      <c r="I31" s="46"/>
      <c r="J31" s="46"/>
      <c r="K31" s="46">
        <f>I31-J31</f>
        <v>0</v>
      </c>
      <c r="L31" s="46" t="s">
        <v>49</v>
      </c>
      <c r="M31" s="46" t="s">
        <v>49</v>
      </c>
      <c r="N31" s="46" t="s">
        <v>49</v>
      </c>
      <c r="O31" s="46" t="s">
        <v>49</v>
      </c>
      <c r="P31" s="46" t="s">
        <v>49</v>
      </c>
      <c r="Q31" s="46" t="s">
        <v>49</v>
      </c>
    </row>
    <row r="32" spans="2:17" s="34" customFormat="1" ht="18.75" customHeight="1">
      <c r="B32" s="59" t="s">
        <v>16</v>
      </c>
      <c r="C32" s="59"/>
      <c r="D32" s="59"/>
      <c r="E32" s="42"/>
      <c r="F32" s="46">
        <f>SUM(G32:H32)</f>
        <v>507</v>
      </c>
      <c r="G32" s="46">
        <f>J32</f>
        <v>249</v>
      </c>
      <c r="H32" s="46">
        <f t="shared" si="5"/>
        <v>258</v>
      </c>
      <c r="I32" s="46">
        <f t="shared" si="3"/>
        <v>507</v>
      </c>
      <c r="J32" s="46">
        <v>249</v>
      </c>
      <c r="K32" s="46">
        <v>258</v>
      </c>
      <c r="L32" s="46" t="s">
        <v>49</v>
      </c>
      <c r="M32" s="46" t="s">
        <v>49</v>
      </c>
      <c r="N32" s="46" t="s">
        <v>49</v>
      </c>
      <c r="O32" s="46" t="s">
        <v>49</v>
      </c>
      <c r="P32" s="46" t="s">
        <v>49</v>
      </c>
      <c r="Q32" s="46" t="s">
        <v>49</v>
      </c>
    </row>
    <row r="33" spans="2:17" s="34" customFormat="1" ht="18.75" customHeight="1">
      <c r="B33" s="69" t="s">
        <v>17</v>
      </c>
      <c r="C33" s="69"/>
      <c r="D33" s="69"/>
      <c r="E33" s="42"/>
      <c r="F33" s="46">
        <f>SUM(G33:H33)</f>
        <v>118</v>
      </c>
      <c r="G33" s="46">
        <f>J33+P33</f>
        <v>86</v>
      </c>
      <c r="H33" s="46">
        <f>K33+Q33</f>
        <v>32</v>
      </c>
      <c r="I33" s="46">
        <f t="shared" si="3"/>
        <v>65</v>
      </c>
      <c r="J33" s="46">
        <v>43</v>
      </c>
      <c r="K33" s="46">
        <v>22</v>
      </c>
      <c r="L33" s="46" t="s">
        <v>39</v>
      </c>
      <c r="M33" s="46" t="s">
        <v>39</v>
      </c>
      <c r="N33" s="46" t="s">
        <v>39</v>
      </c>
      <c r="O33" s="46">
        <v>53</v>
      </c>
      <c r="P33" s="46">
        <v>43</v>
      </c>
      <c r="Q33" s="46">
        <v>10</v>
      </c>
    </row>
    <row r="34" spans="2:17" s="34" customFormat="1" ht="18.75" customHeight="1">
      <c r="B34" s="69" t="s">
        <v>18</v>
      </c>
      <c r="C34" s="69"/>
      <c r="D34" s="69"/>
      <c r="E34" s="42"/>
      <c r="F34" s="46">
        <f t="shared" si="4"/>
        <v>682</v>
      </c>
      <c r="G34" s="46">
        <f>J34</f>
        <v>197</v>
      </c>
      <c r="H34" s="46">
        <f>K34</f>
        <v>485</v>
      </c>
      <c r="I34" s="46">
        <f t="shared" si="3"/>
        <v>682</v>
      </c>
      <c r="J34" s="46">
        <v>197</v>
      </c>
      <c r="K34" s="46">
        <v>485</v>
      </c>
      <c r="L34" s="46" t="s">
        <v>39</v>
      </c>
      <c r="M34" s="46" t="s">
        <v>39</v>
      </c>
      <c r="N34" s="46" t="s">
        <v>39</v>
      </c>
      <c r="O34" s="46" t="s">
        <v>39</v>
      </c>
      <c r="P34" s="46" t="s">
        <v>39</v>
      </c>
      <c r="Q34" s="46" t="s">
        <v>39</v>
      </c>
    </row>
    <row r="35" spans="2:19" s="34" customFormat="1" ht="18.75" customHeight="1">
      <c r="B35" s="59" t="s">
        <v>19</v>
      </c>
      <c r="C35" s="59"/>
      <c r="D35" s="59"/>
      <c r="E35" s="42"/>
      <c r="F35" s="46">
        <f t="shared" si="4"/>
        <v>3901</v>
      </c>
      <c r="G35" s="46">
        <f>J35</f>
        <v>1014</v>
      </c>
      <c r="H35" s="46">
        <f>K35</f>
        <v>2887</v>
      </c>
      <c r="I35" s="46">
        <f t="shared" si="3"/>
        <v>3901</v>
      </c>
      <c r="J35" s="46">
        <f>73+34+44+183+199+378+50+53</f>
        <v>1014</v>
      </c>
      <c r="K35" s="46">
        <f>314+112+187+258+484+935+513+84</f>
        <v>2887</v>
      </c>
      <c r="L35" s="46" t="s">
        <v>39</v>
      </c>
      <c r="M35" s="46" t="s">
        <v>39</v>
      </c>
      <c r="N35" s="46" t="s">
        <v>39</v>
      </c>
      <c r="O35" s="46" t="s">
        <v>39</v>
      </c>
      <c r="P35" s="46" t="s">
        <v>39</v>
      </c>
      <c r="Q35" s="46" t="s">
        <v>39</v>
      </c>
      <c r="S35" s="40"/>
    </row>
    <row r="36" spans="2:17" s="40" customFormat="1" ht="5.25" customHeight="1" thickBot="1">
      <c r="B36" s="48"/>
      <c r="C36" s="48"/>
      <c r="D36" s="48"/>
      <c r="E36" s="49"/>
      <c r="F36" s="50"/>
      <c r="G36" s="49"/>
      <c r="H36" s="49"/>
      <c r="I36" s="2">
        <f>SUM(J36:K36)</f>
        <v>0</v>
      </c>
      <c r="J36" s="49"/>
      <c r="K36" s="49"/>
      <c r="L36" s="51"/>
      <c r="M36" s="51"/>
      <c r="N36" s="51"/>
      <c r="O36" s="46">
        <f>SUM(P36:Q36)</f>
        <v>0</v>
      </c>
      <c r="P36" s="51"/>
      <c r="Q36" s="51"/>
    </row>
    <row r="37" spans="1:19" s="34" customFormat="1" ht="18.75" customHeight="1">
      <c r="A37" s="98" t="s">
        <v>66</v>
      </c>
      <c r="B37" s="98"/>
      <c r="C37" s="98"/>
      <c r="D37" s="98"/>
      <c r="E37" s="99"/>
      <c r="F37" s="97" t="s">
        <v>2</v>
      </c>
      <c r="G37" s="98"/>
      <c r="H37" s="99"/>
      <c r="I37" s="97" t="s">
        <v>63</v>
      </c>
      <c r="J37" s="98"/>
      <c r="K37" s="103"/>
      <c r="L37" s="95" t="s">
        <v>64</v>
      </c>
      <c r="M37" s="96"/>
      <c r="N37" s="96"/>
      <c r="O37" s="96"/>
      <c r="P37" s="96"/>
      <c r="Q37" s="96"/>
      <c r="S37" s="40"/>
    </row>
    <row r="38" spans="1:17" s="34" customFormat="1" ht="18.75" customHeight="1">
      <c r="A38" s="114"/>
      <c r="B38" s="114"/>
      <c r="C38" s="114"/>
      <c r="D38" s="114"/>
      <c r="E38" s="115"/>
      <c r="F38" s="100"/>
      <c r="G38" s="101"/>
      <c r="H38" s="102"/>
      <c r="I38" s="100"/>
      <c r="J38" s="101"/>
      <c r="K38" s="104"/>
      <c r="L38" s="106" t="s">
        <v>3</v>
      </c>
      <c r="M38" s="61"/>
      <c r="N38" s="105"/>
      <c r="O38" s="60" t="s">
        <v>4</v>
      </c>
      <c r="P38" s="61"/>
      <c r="Q38" s="61"/>
    </row>
    <row r="39" spans="1:17" ht="18.75" customHeight="1">
      <c r="A39" s="101"/>
      <c r="B39" s="101"/>
      <c r="C39" s="101"/>
      <c r="D39" s="101"/>
      <c r="E39" s="102"/>
      <c r="F39" s="39" t="s">
        <v>43</v>
      </c>
      <c r="G39" s="39" t="s">
        <v>44</v>
      </c>
      <c r="H39" s="39" t="s">
        <v>45</v>
      </c>
      <c r="I39" s="39" t="s">
        <v>43</v>
      </c>
      <c r="J39" s="39" t="s">
        <v>44</v>
      </c>
      <c r="K39" s="52" t="s">
        <v>45</v>
      </c>
      <c r="L39" s="38" t="s">
        <v>43</v>
      </c>
      <c r="M39" s="39" t="s">
        <v>44</v>
      </c>
      <c r="N39" s="39" t="s">
        <v>45</v>
      </c>
      <c r="O39" s="39" t="s">
        <v>43</v>
      </c>
      <c r="P39" s="39" t="s">
        <v>44</v>
      </c>
      <c r="Q39" s="39" t="s">
        <v>45</v>
      </c>
    </row>
    <row r="40" spans="1:17" ht="5.25" customHeight="1">
      <c r="A40" s="35"/>
      <c r="B40" s="35"/>
      <c r="C40" s="35"/>
      <c r="D40" s="35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ht="18.75" customHeight="1">
      <c r="A41" s="34"/>
      <c r="B41" s="34" t="s">
        <v>26</v>
      </c>
      <c r="C41" s="44">
        <v>23</v>
      </c>
      <c r="D41" s="41" t="s">
        <v>50</v>
      </c>
      <c r="E41" s="42"/>
      <c r="F41" s="43">
        <v>30</v>
      </c>
      <c r="G41" s="43">
        <v>30</v>
      </c>
      <c r="H41" s="43" t="s">
        <v>46</v>
      </c>
      <c r="I41" s="43" t="s">
        <v>46</v>
      </c>
      <c r="J41" s="43" t="s">
        <v>46</v>
      </c>
      <c r="K41" s="43" t="s">
        <v>46</v>
      </c>
      <c r="L41" s="40">
        <v>74</v>
      </c>
      <c r="M41" s="40">
        <v>73</v>
      </c>
      <c r="N41" s="40">
        <v>1</v>
      </c>
      <c r="O41" s="40">
        <v>75</v>
      </c>
      <c r="P41" s="40">
        <v>73</v>
      </c>
      <c r="Q41" s="40">
        <v>2</v>
      </c>
    </row>
    <row r="42" spans="1:17" ht="18.75" customHeight="1">
      <c r="A42" s="34"/>
      <c r="B42" s="34"/>
      <c r="C42" s="44">
        <v>24</v>
      </c>
      <c r="D42" s="44"/>
      <c r="E42" s="42"/>
      <c r="F42" s="43">
        <v>30</v>
      </c>
      <c r="G42" s="43">
        <v>30</v>
      </c>
      <c r="H42" s="43" t="s">
        <v>46</v>
      </c>
      <c r="I42" s="43" t="s">
        <v>46</v>
      </c>
      <c r="J42" s="43" t="s">
        <v>46</v>
      </c>
      <c r="K42" s="43" t="s">
        <v>46</v>
      </c>
      <c r="L42" s="40">
        <v>73</v>
      </c>
      <c r="M42" s="40">
        <v>72</v>
      </c>
      <c r="N42" s="40">
        <v>1</v>
      </c>
      <c r="O42" s="40">
        <v>74</v>
      </c>
      <c r="P42" s="40">
        <v>72</v>
      </c>
      <c r="Q42" s="40">
        <v>2</v>
      </c>
    </row>
    <row r="43" spans="1:17" ht="5.25" customHeight="1">
      <c r="A43" s="34"/>
      <c r="B43" s="34"/>
      <c r="C43" s="44"/>
      <c r="D43" s="44"/>
      <c r="E43" s="42"/>
      <c r="F43" s="45"/>
      <c r="G43" s="45"/>
      <c r="H43" s="43"/>
      <c r="I43" s="43"/>
      <c r="J43" s="43"/>
      <c r="K43" s="43"/>
      <c r="L43" s="40"/>
      <c r="M43" s="40"/>
      <c r="N43" s="40"/>
      <c r="O43" s="40"/>
      <c r="P43" s="40"/>
      <c r="Q43" s="40"/>
    </row>
    <row r="44" spans="1:17" ht="18.75" customHeight="1">
      <c r="A44" s="34"/>
      <c r="B44" s="34"/>
      <c r="C44" s="44">
        <v>25</v>
      </c>
      <c r="D44" s="44"/>
      <c r="E44" s="42"/>
      <c r="F44" s="43">
        <v>29</v>
      </c>
      <c r="G44" s="43">
        <v>29</v>
      </c>
      <c r="H44" s="43" t="s">
        <v>48</v>
      </c>
      <c r="I44" s="43" t="s">
        <v>46</v>
      </c>
      <c r="J44" s="43" t="s">
        <v>48</v>
      </c>
      <c r="K44" s="43" t="s">
        <v>48</v>
      </c>
      <c r="L44" s="43">
        <f aca="true" t="shared" si="6" ref="L44:Q44">L46</f>
        <v>73</v>
      </c>
      <c r="M44" s="43">
        <f t="shared" si="6"/>
        <v>72</v>
      </c>
      <c r="N44" s="43">
        <f t="shared" si="6"/>
        <v>1</v>
      </c>
      <c r="O44" s="43">
        <f t="shared" si="6"/>
        <v>74</v>
      </c>
      <c r="P44" s="43">
        <f t="shared" si="6"/>
        <v>72</v>
      </c>
      <c r="Q44" s="43">
        <f t="shared" si="6"/>
        <v>2</v>
      </c>
    </row>
    <row r="45" spans="1:17" ht="5.25" customHeight="1">
      <c r="A45" s="34"/>
      <c r="B45" s="34"/>
      <c r="C45" s="34"/>
      <c r="D45" s="44"/>
      <c r="E45" s="42"/>
      <c r="F45" s="45"/>
      <c r="G45" s="45"/>
      <c r="H45" s="43"/>
      <c r="I45" s="43"/>
      <c r="J45" s="43"/>
      <c r="K45" s="43"/>
      <c r="L45" s="40"/>
      <c r="M45" s="40"/>
      <c r="N45" s="40"/>
      <c r="O45" s="40"/>
      <c r="P45" s="40"/>
      <c r="Q45" s="40"/>
    </row>
    <row r="46" spans="1:17" ht="18.75" customHeight="1">
      <c r="A46" s="34"/>
      <c r="B46" s="69" t="s">
        <v>7</v>
      </c>
      <c r="C46" s="69"/>
      <c r="D46" s="69"/>
      <c r="E46" s="42"/>
      <c r="F46" s="43">
        <v>29</v>
      </c>
      <c r="G46" s="43">
        <v>29</v>
      </c>
      <c r="H46" s="43" t="s">
        <v>39</v>
      </c>
      <c r="I46" s="43" t="s">
        <v>46</v>
      </c>
      <c r="J46" s="43" t="s">
        <v>39</v>
      </c>
      <c r="K46" s="43" t="s">
        <v>39</v>
      </c>
      <c r="L46" s="43">
        <f aca="true" t="shared" si="7" ref="L46:Q46">SUM(L50:L64)</f>
        <v>73</v>
      </c>
      <c r="M46" s="43">
        <f t="shared" si="7"/>
        <v>72</v>
      </c>
      <c r="N46" s="43">
        <f t="shared" si="7"/>
        <v>1</v>
      </c>
      <c r="O46" s="43">
        <f t="shared" si="7"/>
        <v>74</v>
      </c>
      <c r="P46" s="43">
        <f t="shared" si="7"/>
        <v>72</v>
      </c>
      <c r="Q46" s="43">
        <f t="shared" si="7"/>
        <v>2</v>
      </c>
    </row>
    <row r="47" spans="1:17" ht="5.25" customHeight="1">
      <c r="A47" s="34"/>
      <c r="B47" s="41"/>
      <c r="C47" s="41"/>
      <c r="D47" s="41"/>
      <c r="E47" s="42"/>
      <c r="F47" s="45"/>
      <c r="G47" s="45"/>
      <c r="H47" s="43"/>
      <c r="I47" s="43"/>
      <c r="J47" s="43"/>
      <c r="K47" s="43"/>
      <c r="L47" s="40"/>
      <c r="M47" s="40"/>
      <c r="N47" s="40"/>
      <c r="O47" s="40"/>
      <c r="P47" s="40"/>
      <c r="Q47" s="40"/>
    </row>
    <row r="48" spans="1:17" ht="18.75" customHeight="1">
      <c r="A48" s="34"/>
      <c r="B48" s="69" t="s">
        <v>8</v>
      </c>
      <c r="C48" s="69"/>
      <c r="D48" s="69"/>
      <c r="E48" s="42"/>
      <c r="F48" s="43" t="s">
        <v>39</v>
      </c>
      <c r="G48" s="43" t="s">
        <v>39</v>
      </c>
      <c r="H48" s="43" t="s">
        <v>39</v>
      </c>
      <c r="I48" s="43" t="s">
        <v>39</v>
      </c>
      <c r="J48" s="43" t="s">
        <v>39</v>
      </c>
      <c r="K48" s="43" t="s">
        <v>39</v>
      </c>
      <c r="L48" s="43" t="s">
        <v>39</v>
      </c>
      <c r="M48" s="43" t="s">
        <v>39</v>
      </c>
      <c r="N48" s="43" t="s">
        <v>39</v>
      </c>
      <c r="O48" s="43" t="s">
        <v>39</v>
      </c>
      <c r="P48" s="43" t="s">
        <v>39</v>
      </c>
      <c r="Q48" s="43" t="s">
        <v>39</v>
      </c>
    </row>
    <row r="49" spans="1:17" ht="5.25" customHeight="1">
      <c r="A49" s="34"/>
      <c r="B49" s="41"/>
      <c r="C49" s="41"/>
      <c r="D49" s="41"/>
      <c r="E49" s="42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1:17" ht="18.75" customHeight="1">
      <c r="A50" s="34"/>
      <c r="B50" s="69" t="s">
        <v>9</v>
      </c>
      <c r="C50" s="69"/>
      <c r="D50" s="69"/>
      <c r="E50" s="42"/>
      <c r="F50" s="43">
        <v>29</v>
      </c>
      <c r="G50" s="43">
        <v>29</v>
      </c>
      <c r="H50" s="43" t="s">
        <v>39</v>
      </c>
      <c r="I50" s="43" t="s">
        <v>39</v>
      </c>
      <c r="J50" s="43" t="s">
        <v>39</v>
      </c>
      <c r="K50" s="43" t="s">
        <v>39</v>
      </c>
      <c r="L50" s="40">
        <f>SUM(M50:N50)</f>
        <v>73</v>
      </c>
      <c r="M50" s="40">
        <v>72</v>
      </c>
      <c r="N50" s="40">
        <v>1</v>
      </c>
      <c r="O50" s="40">
        <f>SUM(P50:Q50)</f>
        <v>74</v>
      </c>
      <c r="P50" s="40">
        <v>72</v>
      </c>
      <c r="Q50" s="40">
        <v>2</v>
      </c>
    </row>
    <row r="51" spans="1:17" ht="18.75" customHeight="1">
      <c r="A51" s="34"/>
      <c r="B51" s="69" t="s">
        <v>10</v>
      </c>
      <c r="C51" s="69"/>
      <c r="D51" s="69"/>
      <c r="E51" s="42"/>
      <c r="F51" s="43" t="s">
        <v>39</v>
      </c>
      <c r="G51" s="43" t="s">
        <v>39</v>
      </c>
      <c r="H51" s="43" t="s">
        <v>39</v>
      </c>
      <c r="I51" s="43" t="s">
        <v>39</v>
      </c>
      <c r="J51" s="43" t="s">
        <v>39</v>
      </c>
      <c r="K51" s="43" t="s">
        <v>39</v>
      </c>
      <c r="L51" s="43" t="s">
        <v>39</v>
      </c>
      <c r="M51" s="43" t="s">
        <v>39</v>
      </c>
      <c r="N51" s="43" t="s">
        <v>39</v>
      </c>
      <c r="O51" s="43" t="s">
        <v>39</v>
      </c>
      <c r="P51" s="43" t="s">
        <v>39</v>
      </c>
      <c r="Q51" s="43" t="s">
        <v>39</v>
      </c>
    </row>
    <row r="52" spans="1:17" ht="18.75" customHeight="1">
      <c r="A52" s="34"/>
      <c r="B52" s="69" t="s">
        <v>11</v>
      </c>
      <c r="C52" s="69"/>
      <c r="D52" s="69"/>
      <c r="E52" s="42"/>
      <c r="F52" s="43" t="s">
        <v>39</v>
      </c>
      <c r="G52" s="43" t="s">
        <v>39</v>
      </c>
      <c r="H52" s="43" t="s">
        <v>39</v>
      </c>
      <c r="I52" s="43" t="s">
        <v>39</v>
      </c>
      <c r="J52" s="43" t="s">
        <v>39</v>
      </c>
      <c r="K52" s="43" t="s">
        <v>39</v>
      </c>
      <c r="L52" s="43" t="s">
        <v>39</v>
      </c>
      <c r="M52" s="43" t="s">
        <v>39</v>
      </c>
      <c r="N52" s="43" t="s">
        <v>39</v>
      </c>
      <c r="O52" s="43" t="s">
        <v>39</v>
      </c>
      <c r="P52" s="43" t="s">
        <v>39</v>
      </c>
      <c r="Q52" s="43" t="s">
        <v>39</v>
      </c>
    </row>
    <row r="53" spans="1:17" ht="18.75" customHeight="1">
      <c r="A53" s="34"/>
      <c r="B53" s="69" t="s">
        <v>12</v>
      </c>
      <c r="C53" s="69"/>
      <c r="D53" s="69"/>
      <c r="E53" s="42"/>
      <c r="F53" s="43" t="s">
        <v>39</v>
      </c>
      <c r="G53" s="43" t="s">
        <v>39</v>
      </c>
      <c r="H53" s="43" t="s">
        <v>39</v>
      </c>
      <c r="I53" s="43" t="s">
        <v>39</v>
      </c>
      <c r="J53" s="43" t="s">
        <v>39</v>
      </c>
      <c r="K53" s="43" t="s">
        <v>39</v>
      </c>
      <c r="L53" s="43" t="s">
        <v>39</v>
      </c>
      <c r="M53" s="43" t="s">
        <v>39</v>
      </c>
      <c r="N53" s="43" t="s">
        <v>39</v>
      </c>
      <c r="O53" s="43" t="s">
        <v>39</v>
      </c>
      <c r="P53" s="43" t="s">
        <v>39</v>
      </c>
      <c r="Q53" s="43" t="s">
        <v>39</v>
      </c>
    </row>
    <row r="54" spans="1:17" ht="18.75" customHeight="1">
      <c r="A54" s="34"/>
      <c r="B54" s="69" t="s">
        <v>13</v>
      </c>
      <c r="C54" s="69"/>
      <c r="D54" s="69"/>
      <c r="E54" s="42"/>
      <c r="F54" s="43" t="s">
        <v>39</v>
      </c>
      <c r="G54" s="43" t="s">
        <v>39</v>
      </c>
      <c r="H54" s="43" t="s">
        <v>39</v>
      </c>
      <c r="I54" s="43" t="s">
        <v>39</v>
      </c>
      <c r="J54" s="43" t="s">
        <v>39</v>
      </c>
      <c r="K54" s="43" t="s">
        <v>39</v>
      </c>
      <c r="L54" s="43" t="s">
        <v>39</v>
      </c>
      <c r="M54" s="43" t="s">
        <v>39</v>
      </c>
      <c r="N54" s="43" t="s">
        <v>39</v>
      </c>
      <c r="O54" s="43" t="s">
        <v>39</v>
      </c>
      <c r="P54" s="43" t="s">
        <v>39</v>
      </c>
      <c r="Q54" s="43" t="s">
        <v>39</v>
      </c>
    </row>
    <row r="55" spans="1:17" ht="5.25" customHeight="1">
      <c r="A55" s="34"/>
      <c r="B55" s="41"/>
      <c r="C55" s="41"/>
      <c r="D55" s="41"/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1:17" ht="18.75" customHeight="1">
      <c r="A56" s="34"/>
      <c r="B56" s="69" t="s">
        <v>14</v>
      </c>
      <c r="C56" s="69"/>
      <c r="D56" s="69"/>
      <c r="E56" s="42"/>
      <c r="F56" s="43" t="s">
        <v>39</v>
      </c>
      <c r="G56" s="43" t="s">
        <v>39</v>
      </c>
      <c r="H56" s="43" t="s">
        <v>39</v>
      </c>
      <c r="I56" s="43" t="s">
        <v>39</v>
      </c>
      <c r="J56" s="43" t="s">
        <v>39</v>
      </c>
      <c r="K56" s="43" t="s">
        <v>39</v>
      </c>
      <c r="L56" s="43" t="s">
        <v>39</v>
      </c>
      <c r="M56" s="43" t="s">
        <v>39</v>
      </c>
      <c r="N56" s="43" t="s">
        <v>39</v>
      </c>
      <c r="O56" s="43" t="s">
        <v>39</v>
      </c>
      <c r="P56" s="43" t="s">
        <v>39</v>
      </c>
      <c r="Q56" s="43" t="s">
        <v>39</v>
      </c>
    </row>
    <row r="57" spans="1:17" ht="18.75" customHeight="1">
      <c r="A57" s="34"/>
      <c r="B57" s="69" t="s">
        <v>15</v>
      </c>
      <c r="C57" s="69"/>
      <c r="D57" s="69"/>
      <c r="E57" s="42"/>
      <c r="F57" s="43" t="s">
        <v>39</v>
      </c>
      <c r="G57" s="43" t="s">
        <v>39</v>
      </c>
      <c r="H57" s="43" t="s">
        <v>39</v>
      </c>
      <c r="I57" s="43" t="s">
        <v>39</v>
      </c>
      <c r="J57" s="43" t="s">
        <v>39</v>
      </c>
      <c r="K57" s="43" t="s">
        <v>39</v>
      </c>
      <c r="L57" s="43" t="s">
        <v>39</v>
      </c>
      <c r="M57" s="43" t="s">
        <v>39</v>
      </c>
      <c r="N57" s="43" t="s">
        <v>39</v>
      </c>
      <c r="O57" s="43" t="s">
        <v>39</v>
      </c>
      <c r="P57" s="43" t="s">
        <v>39</v>
      </c>
      <c r="Q57" s="43" t="s">
        <v>39</v>
      </c>
    </row>
    <row r="58" spans="1:17" ht="18.75" customHeight="1">
      <c r="A58" s="34"/>
      <c r="B58" s="59" t="s">
        <v>21</v>
      </c>
      <c r="C58" s="59"/>
      <c r="D58" s="59"/>
      <c r="E58" s="42"/>
      <c r="F58" s="43" t="s">
        <v>65</v>
      </c>
      <c r="G58" s="43" t="s">
        <v>65</v>
      </c>
      <c r="H58" s="43" t="s">
        <v>65</v>
      </c>
      <c r="I58" s="43" t="s">
        <v>65</v>
      </c>
      <c r="J58" s="43" t="s">
        <v>65</v>
      </c>
      <c r="K58" s="43" t="s">
        <v>65</v>
      </c>
      <c r="L58" s="43" t="s">
        <v>65</v>
      </c>
      <c r="M58" s="43" t="s">
        <v>65</v>
      </c>
      <c r="N58" s="43" t="s">
        <v>65</v>
      </c>
      <c r="O58" s="43" t="s">
        <v>65</v>
      </c>
      <c r="P58" s="43" t="s">
        <v>65</v>
      </c>
      <c r="Q58" s="43" t="s">
        <v>65</v>
      </c>
    </row>
    <row r="59" spans="1:17" ht="18.75" customHeight="1">
      <c r="A59" s="40"/>
      <c r="B59" s="69" t="s">
        <v>20</v>
      </c>
      <c r="C59" s="69"/>
      <c r="D59" s="69"/>
      <c r="E59" s="42"/>
      <c r="F59" s="43" t="s">
        <v>65</v>
      </c>
      <c r="G59" s="43" t="s">
        <v>65</v>
      </c>
      <c r="H59" s="43" t="s">
        <v>65</v>
      </c>
      <c r="I59" s="43" t="s">
        <v>65</v>
      </c>
      <c r="J59" s="43" t="s">
        <v>65</v>
      </c>
      <c r="K59" s="43" t="s">
        <v>65</v>
      </c>
      <c r="L59" s="43" t="s">
        <v>65</v>
      </c>
      <c r="M59" s="43" t="s">
        <v>65</v>
      </c>
      <c r="N59" s="43" t="s">
        <v>65</v>
      </c>
      <c r="O59" s="43" t="s">
        <v>65</v>
      </c>
      <c r="P59" s="43" t="s">
        <v>65</v>
      </c>
      <c r="Q59" s="43" t="s">
        <v>65</v>
      </c>
    </row>
    <row r="60" spans="1:17" ht="18.75" customHeight="1">
      <c r="A60" s="34"/>
      <c r="B60" s="69" t="s">
        <v>22</v>
      </c>
      <c r="C60" s="69"/>
      <c r="D60" s="69"/>
      <c r="E60" s="42"/>
      <c r="F60" s="43" t="s">
        <v>48</v>
      </c>
      <c r="G60" s="43" t="s">
        <v>48</v>
      </c>
      <c r="H60" s="43" t="s">
        <v>48</v>
      </c>
      <c r="I60" s="43" t="s">
        <v>48</v>
      </c>
      <c r="J60" s="43" t="s">
        <v>48</v>
      </c>
      <c r="K60" s="43" t="s">
        <v>48</v>
      </c>
      <c r="L60" s="43" t="s">
        <v>48</v>
      </c>
      <c r="M60" s="43" t="s">
        <v>48</v>
      </c>
      <c r="N60" s="43" t="s">
        <v>48</v>
      </c>
      <c r="O60" s="43" t="s">
        <v>48</v>
      </c>
      <c r="P60" s="43" t="s">
        <v>48</v>
      </c>
      <c r="Q60" s="43" t="s">
        <v>48</v>
      </c>
    </row>
    <row r="61" spans="1:17" ht="5.25" customHeight="1">
      <c r="A61" s="34"/>
      <c r="B61" s="41"/>
      <c r="C61" s="41"/>
      <c r="D61" s="41"/>
      <c r="E61" s="42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17" ht="18.75" customHeight="1">
      <c r="A62" s="34"/>
      <c r="B62" s="69" t="s">
        <v>23</v>
      </c>
      <c r="C62" s="69"/>
      <c r="D62" s="69"/>
      <c r="E62" s="42"/>
      <c r="F62" s="43" t="s">
        <v>39</v>
      </c>
      <c r="G62" s="43" t="s">
        <v>39</v>
      </c>
      <c r="H62" s="43" t="s">
        <v>39</v>
      </c>
      <c r="I62" s="43" t="s">
        <v>39</v>
      </c>
      <c r="J62" s="43" t="s">
        <v>39</v>
      </c>
      <c r="K62" s="43" t="s">
        <v>39</v>
      </c>
      <c r="L62" s="43" t="s">
        <v>39</v>
      </c>
      <c r="M62" s="43" t="s">
        <v>39</v>
      </c>
      <c r="N62" s="43" t="s">
        <v>39</v>
      </c>
      <c r="O62" s="43" t="s">
        <v>39</v>
      </c>
      <c r="P62" s="43" t="s">
        <v>39</v>
      </c>
      <c r="Q62" s="43" t="s">
        <v>39</v>
      </c>
    </row>
    <row r="63" spans="1:17" ht="18.75" customHeight="1">
      <c r="A63" s="34"/>
      <c r="B63" s="69" t="s">
        <v>24</v>
      </c>
      <c r="C63" s="69"/>
      <c r="D63" s="69"/>
      <c r="E63" s="42"/>
      <c r="F63" s="43" t="s">
        <v>39</v>
      </c>
      <c r="G63" s="43" t="s">
        <v>39</v>
      </c>
      <c r="H63" s="43" t="s">
        <v>39</v>
      </c>
      <c r="I63" s="43" t="s">
        <v>39</v>
      </c>
      <c r="J63" s="43" t="s">
        <v>39</v>
      </c>
      <c r="K63" s="43" t="s">
        <v>39</v>
      </c>
      <c r="L63" s="43" t="s">
        <v>39</v>
      </c>
      <c r="M63" s="43" t="s">
        <v>39</v>
      </c>
      <c r="N63" s="43" t="s">
        <v>39</v>
      </c>
      <c r="O63" s="43" t="s">
        <v>39</v>
      </c>
      <c r="P63" s="43" t="s">
        <v>39</v>
      </c>
      <c r="Q63" s="43" t="s">
        <v>39</v>
      </c>
    </row>
    <row r="64" spans="1:17" ht="18.75" customHeight="1">
      <c r="A64" s="34"/>
      <c r="B64" s="69" t="s">
        <v>25</v>
      </c>
      <c r="C64" s="69"/>
      <c r="D64" s="69"/>
      <c r="E64" s="42"/>
      <c r="F64" s="43" t="s">
        <v>49</v>
      </c>
      <c r="G64" s="43" t="s">
        <v>49</v>
      </c>
      <c r="H64" s="43" t="s">
        <v>49</v>
      </c>
      <c r="I64" s="43" t="s">
        <v>49</v>
      </c>
      <c r="J64" s="43" t="s">
        <v>49</v>
      </c>
      <c r="K64" s="43" t="s">
        <v>49</v>
      </c>
      <c r="L64" s="43" t="s">
        <v>49</v>
      </c>
      <c r="M64" s="43" t="s">
        <v>49</v>
      </c>
      <c r="N64" s="43" t="s">
        <v>49</v>
      </c>
      <c r="O64" s="43" t="s">
        <v>49</v>
      </c>
      <c r="P64" s="43" t="s">
        <v>49</v>
      </c>
      <c r="Q64" s="43" t="s">
        <v>49</v>
      </c>
    </row>
    <row r="65" spans="1:17" ht="5.25" customHeight="1">
      <c r="A65" s="34"/>
      <c r="B65" s="41"/>
      <c r="C65" s="41"/>
      <c r="D65" s="41"/>
      <c r="E65" s="42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ht="18.75" customHeight="1">
      <c r="A66" s="34"/>
      <c r="B66" s="59" t="s">
        <v>16</v>
      </c>
      <c r="C66" s="59"/>
      <c r="D66" s="59"/>
      <c r="E66" s="42"/>
      <c r="F66" s="43" t="s">
        <v>49</v>
      </c>
      <c r="G66" s="43" t="s">
        <v>49</v>
      </c>
      <c r="H66" s="43" t="s">
        <v>49</v>
      </c>
      <c r="I66" s="43" t="s">
        <v>49</v>
      </c>
      <c r="J66" s="43" t="s">
        <v>49</v>
      </c>
      <c r="K66" s="43" t="s">
        <v>49</v>
      </c>
      <c r="L66" s="43" t="s">
        <v>49</v>
      </c>
      <c r="M66" s="43" t="s">
        <v>49</v>
      </c>
      <c r="N66" s="43" t="s">
        <v>49</v>
      </c>
      <c r="O66" s="43" t="s">
        <v>49</v>
      </c>
      <c r="P66" s="43" t="s">
        <v>49</v>
      </c>
      <c r="Q66" s="43" t="s">
        <v>49</v>
      </c>
    </row>
    <row r="67" spans="1:17" ht="18.75" customHeight="1">
      <c r="A67" s="34"/>
      <c r="B67" s="69" t="s">
        <v>17</v>
      </c>
      <c r="C67" s="69"/>
      <c r="D67" s="69"/>
      <c r="E67" s="42"/>
      <c r="F67" s="43" t="s">
        <v>49</v>
      </c>
      <c r="G67" s="43" t="s">
        <v>49</v>
      </c>
      <c r="H67" s="43" t="s">
        <v>49</v>
      </c>
      <c r="I67" s="43" t="s">
        <v>49</v>
      </c>
      <c r="J67" s="43" t="s">
        <v>49</v>
      </c>
      <c r="K67" s="43" t="s">
        <v>49</v>
      </c>
      <c r="L67" s="43" t="s">
        <v>49</v>
      </c>
      <c r="M67" s="43" t="s">
        <v>49</v>
      </c>
      <c r="N67" s="43" t="s">
        <v>49</v>
      </c>
      <c r="O67" s="43" t="s">
        <v>49</v>
      </c>
      <c r="P67" s="43" t="s">
        <v>49</v>
      </c>
      <c r="Q67" s="43" t="s">
        <v>49</v>
      </c>
    </row>
    <row r="68" spans="1:17" ht="18.75" customHeight="1">
      <c r="A68" s="34"/>
      <c r="B68" s="69" t="s">
        <v>18</v>
      </c>
      <c r="C68" s="69"/>
      <c r="D68" s="69"/>
      <c r="E68" s="42"/>
      <c r="F68" s="43" t="s">
        <v>49</v>
      </c>
      <c r="G68" s="43" t="s">
        <v>49</v>
      </c>
      <c r="H68" s="43" t="s">
        <v>49</v>
      </c>
      <c r="I68" s="43" t="s">
        <v>49</v>
      </c>
      <c r="J68" s="43" t="s">
        <v>49</v>
      </c>
      <c r="K68" s="43" t="s">
        <v>49</v>
      </c>
      <c r="L68" s="43" t="s">
        <v>49</v>
      </c>
      <c r="M68" s="43" t="s">
        <v>49</v>
      </c>
      <c r="N68" s="43" t="s">
        <v>49</v>
      </c>
      <c r="O68" s="43" t="s">
        <v>49</v>
      </c>
      <c r="P68" s="43" t="s">
        <v>49</v>
      </c>
      <c r="Q68" s="43" t="s">
        <v>49</v>
      </c>
    </row>
    <row r="69" spans="1:17" ht="18.75" customHeight="1">
      <c r="A69" s="34"/>
      <c r="B69" s="59" t="s">
        <v>19</v>
      </c>
      <c r="C69" s="59"/>
      <c r="D69" s="59"/>
      <c r="E69" s="42"/>
      <c r="F69" s="43" t="s">
        <v>49</v>
      </c>
      <c r="G69" s="43" t="s">
        <v>49</v>
      </c>
      <c r="H69" s="43" t="s">
        <v>49</v>
      </c>
      <c r="I69" s="43" t="s">
        <v>49</v>
      </c>
      <c r="J69" s="43" t="s">
        <v>49</v>
      </c>
      <c r="K69" s="43" t="s">
        <v>49</v>
      </c>
      <c r="L69" s="43" t="s">
        <v>49</v>
      </c>
      <c r="M69" s="43" t="s">
        <v>49</v>
      </c>
      <c r="N69" s="43" t="s">
        <v>49</v>
      </c>
      <c r="O69" s="43" t="s">
        <v>49</v>
      </c>
      <c r="P69" s="43" t="s">
        <v>49</v>
      </c>
      <c r="Q69" s="43" t="s">
        <v>49</v>
      </c>
    </row>
    <row r="70" spans="1:17" ht="5.25" customHeight="1" thickBot="1">
      <c r="A70" s="40"/>
      <c r="B70" s="47"/>
      <c r="C70" s="48"/>
      <c r="D70" s="48"/>
      <c r="E70" s="49"/>
      <c r="F70" s="53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ht="17.25" customHeight="1">
      <c r="A71" s="54"/>
      <c r="B71" s="55" t="s">
        <v>47</v>
      </c>
      <c r="F71" s="34"/>
      <c r="G71" s="34"/>
      <c r="H71" s="34"/>
      <c r="I71" s="34"/>
      <c r="J71" s="34"/>
      <c r="K71" s="34"/>
      <c r="L71" s="34"/>
      <c r="N71" s="34"/>
      <c r="O71" s="34"/>
      <c r="P71" s="34"/>
      <c r="Q71" s="34"/>
    </row>
    <row r="72" spans="2:17" ht="17.25" customHeight="1">
      <c r="B72" s="34"/>
      <c r="F72" s="34"/>
      <c r="G72" s="34"/>
      <c r="H72" s="34"/>
      <c r="I72" s="34"/>
      <c r="J72" s="34"/>
      <c r="K72" s="34"/>
      <c r="L72" s="34"/>
      <c r="N72" s="34"/>
      <c r="O72" s="34"/>
      <c r="P72" s="34"/>
      <c r="Q72" s="34"/>
    </row>
  </sheetData>
  <mergeCells count="51">
    <mergeCell ref="B69:D69"/>
    <mergeCell ref="A1:M1"/>
    <mergeCell ref="B64:D64"/>
    <mergeCell ref="B66:D66"/>
    <mergeCell ref="B67:D67"/>
    <mergeCell ref="B68:D68"/>
    <mergeCell ref="B59:D59"/>
    <mergeCell ref="B60:D60"/>
    <mergeCell ref="B62:D62"/>
    <mergeCell ref="B63:D63"/>
    <mergeCell ref="B54:D54"/>
    <mergeCell ref="B56:D56"/>
    <mergeCell ref="B57:D57"/>
    <mergeCell ref="B58:D58"/>
    <mergeCell ref="B50:D50"/>
    <mergeCell ref="B51:D51"/>
    <mergeCell ref="B52:D52"/>
    <mergeCell ref="B53:D53"/>
    <mergeCell ref="A3:E5"/>
    <mergeCell ref="A37:E39"/>
    <mergeCell ref="B46:D46"/>
    <mergeCell ref="B48:D48"/>
    <mergeCell ref="B12:D12"/>
    <mergeCell ref="B18:D18"/>
    <mergeCell ref="B17:D17"/>
    <mergeCell ref="B16:D16"/>
    <mergeCell ref="B14:D14"/>
    <mergeCell ref="B19:D19"/>
    <mergeCell ref="O38:Q38"/>
    <mergeCell ref="I3:P3"/>
    <mergeCell ref="L37:Q37"/>
    <mergeCell ref="F37:H38"/>
    <mergeCell ref="I37:K38"/>
    <mergeCell ref="I4:K4"/>
    <mergeCell ref="L4:N4"/>
    <mergeCell ref="L38:N38"/>
    <mergeCell ref="F3:H4"/>
    <mergeCell ref="O4:Q4"/>
    <mergeCell ref="B35:D35"/>
    <mergeCell ref="B34:D34"/>
    <mergeCell ref="B33:D33"/>
    <mergeCell ref="B32:D32"/>
    <mergeCell ref="B23:D23"/>
    <mergeCell ref="B22:D22"/>
    <mergeCell ref="B20:D20"/>
    <mergeCell ref="B30:D30"/>
    <mergeCell ref="B29:D29"/>
    <mergeCell ref="B28:D28"/>
    <mergeCell ref="B26:D26"/>
    <mergeCell ref="B25:D25"/>
    <mergeCell ref="B24:D2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ignoredErrors>
    <ignoredError sqref="G24 G33:H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2015-11-26T01:41:24Z</cp:lastPrinted>
  <dcterms:created xsi:type="dcterms:W3CDTF">2005-05-16T10:51:27Z</dcterms:created>
  <dcterms:modified xsi:type="dcterms:W3CDTF">2015-11-26T01:51:37Z</dcterms:modified>
  <cp:category/>
  <cp:version/>
  <cp:contentType/>
  <cp:contentStatus/>
</cp:coreProperties>
</file>